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3" codeName="{3D1A710C-6663-3D7B-7F91-EC182F24A4BC}"/>
  <workbookPr updateLinks="never"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P:\Austausch\Vitris 2.0\Produktmanagement\0_Produktdaten\Portavant M 50 80\2_M50_80_Glas\Profilrechner\"/>
    </mc:Choice>
  </mc:AlternateContent>
  <xr:revisionPtr revIDLastSave="0" documentId="13_ncr:1_{EC390E6B-B239-4FD0-BB92-7CAB6D232CB8}" xr6:coauthVersionLast="36" xr6:coauthVersionMax="36" xr10:uidLastSave="{00000000-0000-0000-0000-000000000000}"/>
  <workbookProtection workbookPassword="CB24" lockStructure="1"/>
  <bookViews>
    <workbookView xWindow="240" yWindow="90" windowWidth="15480" windowHeight="11640" firstSheet="1" activeTab="1" xr2:uid="{00000000-000D-0000-FFFF-FFFF00000000}"/>
  </bookViews>
  <sheets>
    <sheet name="Übersetzungstabelle" sheetId="10" state="hidden" r:id="rId1"/>
    <sheet name="Übersicht" sheetId="17" r:id="rId2"/>
    <sheet name="Wand-Decke_1-seitig" sheetId="13" r:id="rId3"/>
    <sheet name="Wand-Decke_2-seitig" sheetId="5" r:id="rId4"/>
    <sheet name="Decke_1-seitig_Festflügel" sheetId="7" r:id="rId5"/>
    <sheet name="Decke_2-seitig_Festflügel" sheetId="8" r:id="rId6"/>
    <sheet name="Wand_mit_Zarge_1-seitig" sheetId="18" r:id="rId7"/>
    <sheet name="Wand-Decke_1-seitig_Schliessk" sheetId="14" r:id="rId8"/>
    <sheet name="Decke_1-seitig_Schliessk" sheetId="15" r:id="rId9"/>
    <sheet name="Stirn_1-seitig_Festflügel" sheetId="19" r:id="rId10"/>
  </sheets>
  <externalReferences>
    <externalReference r:id="rId11"/>
    <externalReference r:id="rId12"/>
  </externalReferences>
  <definedNames>
    <definedName name="_xlnm.Print_Titles" localSheetId="4">'Decke_1-seitig_Festflügel'!$1:$2</definedName>
    <definedName name="_xlnm.Print_Titles" localSheetId="8">'Decke_1-seitig_Schliessk'!$1:$2</definedName>
    <definedName name="_xlnm.Print_Titles" localSheetId="9">'Stirn_1-seitig_Festflügel'!$1:$2</definedName>
    <definedName name="_xlnm.Print_Titles" localSheetId="1">Übersicht!$1:$2</definedName>
    <definedName name="_xlnm.Print_Titles" localSheetId="6">'Wand_mit_Zarge_1-seitig'!$1:$2</definedName>
    <definedName name="_xlnm.Print_Titles" localSheetId="2">'Wand-Decke_1-seitig'!$1:$2</definedName>
    <definedName name="_xlnm.Print_Titles" localSheetId="7">'Wand-Decke_1-seitig_Schliessk'!$1:$2</definedName>
    <definedName name="E2_HF" localSheetId="4">'[1]Eckdusche_2flg ü Eck'!$E$125</definedName>
    <definedName name="E2_HF" localSheetId="8">'[1]Eckdusche_2flg ü Eck'!$E$125</definedName>
    <definedName name="E2_HF" localSheetId="9">'[1]Eckdusche_2flg ü Eck'!$E$125</definedName>
    <definedName name="E2_HS" localSheetId="4">'[1]Eckdusche_2flg ü Eck'!$E$107</definedName>
    <definedName name="E2_HS" localSheetId="8">'[1]Eckdusche_2flg ü Eck'!$E$107</definedName>
    <definedName name="E2_HS" localSheetId="9">'[1]Eckdusche_2flg ü Eck'!$E$107</definedName>
    <definedName name="E2_WF1" localSheetId="4">'[1]Eckdusche_2flg ü Eck'!$E$123</definedName>
    <definedName name="E2_WF1" localSheetId="8">'[1]Eckdusche_2flg ü Eck'!$E$123</definedName>
    <definedName name="E2_WF1" localSheetId="9">'[1]Eckdusche_2flg ü Eck'!$E$123</definedName>
    <definedName name="E2_WF2" localSheetId="4">'[1]Eckdusche_2flg ü Eck'!$E$129</definedName>
    <definedName name="E2_WF2" localSheetId="8">'[1]Eckdusche_2flg ü Eck'!$E$129</definedName>
    <definedName name="E2_WF2" localSheetId="9">'[1]Eckdusche_2flg ü Eck'!$E$129</definedName>
    <definedName name="E2_WS1" localSheetId="4">'[1]Eckdusche_2flg ü Eck'!$E$105</definedName>
    <definedName name="E2_WS1" localSheetId="8">'[1]Eckdusche_2flg ü Eck'!$E$105</definedName>
    <definedName name="E2_WS1" localSheetId="9">'[1]Eckdusche_2flg ü Eck'!$E$105</definedName>
    <definedName name="E2_WS2" localSheetId="4">'[1]Eckdusche_2flg ü Eck'!$E$114</definedName>
    <definedName name="E2_WS2" localSheetId="8">'[1]Eckdusche_2flg ü Eck'!$E$114</definedName>
    <definedName name="E2_WS2" localSheetId="9">'[1]Eckdusche_2flg ü Eck'!$E$114</definedName>
  </definedNames>
  <calcPr calcId="191029"/>
</workbook>
</file>

<file path=xl/calcChain.xml><?xml version="1.0" encoding="utf-8"?>
<calcChain xmlns="http://schemas.openxmlformats.org/spreadsheetml/2006/main">
  <c r="A88" i="10" l="1"/>
  <c r="I91" i="19" s="1"/>
  <c r="A87" i="10"/>
  <c r="I77" i="5" l="1"/>
  <c r="I91" i="7"/>
  <c r="I93" i="8"/>
  <c r="I80" i="18"/>
  <c r="I81" i="14"/>
  <c r="I95" i="15"/>
  <c r="A81" i="10"/>
  <c r="L134" i="19" s="1"/>
  <c r="A103" i="10" l="1"/>
  <c r="P57" i="19" s="1"/>
  <c r="A47" i="10"/>
  <c r="C73" i="19" s="1"/>
  <c r="L79" i="19" l="1"/>
  <c r="L73" i="19"/>
  <c r="L65" i="19"/>
  <c r="I66" i="19" s="1"/>
  <c r="L61" i="19"/>
  <c r="L59" i="19"/>
  <c r="L57" i="19"/>
  <c r="K89" i="19" s="1"/>
  <c r="L63" i="19" l="1"/>
  <c r="L71" i="19" s="1"/>
  <c r="L77" i="19" s="1"/>
  <c r="K98" i="19"/>
  <c r="L75" i="19"/>
  <c r="L83" i="19"/>
  <c r="I100" i="19"/>
  <c r="K94" i="19"/>
  <c r="A14" i="10"/>
  <c r="S8" i="17" s="1"/>
  <c r="L68" i="19" l="1"/>
  <c r="I69" i="19" s="1"/>
  <c r="I96" i="19"/>
  <c r="I71" i="15"/>
  <c r="L68" i="14"/>
  <c r="I69" i="14" s="1"/>
  <c r="L65" i="18"/>
  <c r="I67" i="18"/>
  <c r="L67" i="8"/>
  <c r="A75" i="10" l="1"/>
  <c r="E55" i="13" l="1"/>
  <c r="E57" i="14" l="1"/>
  <c r="A34" i="10" l="1"/>
  <c r="A52" i="10" l="1"/>
  <c r="C87" i="18" s="1"/>
  <c r="A85" i="10" l="1"/>
  <c r="A57" i="10" l="1"/>
  <c r="M67" i="8" s="1"/>
  <c r="A78" i="10" l="1"/>
  <c r="A63" i="10"/>
  <c r="J65" i="18" s="1"/>
  <c r="C120" i="5" l="1"/>
  <c r="C134" i="19"/>
  <c r="C123" i="18"/>
  <c r="C134" i="8"/>
  <c r="L120" i="5"/>
  <c r="C134" i="7"/>
  <c r="C161" i="8"/>
  <c r="C121" i="13"/>
  <c r="C138" i="15"/>
  <c r="C124" i="14"/>
  <c r="A20" i="10"/>
  <c r="B1" i="18" s="1"/>
  <c r="A11" i="10"/>
  <c r="J9" i="17" s="1"/>
  <c r="A10" i="10"/>
  <c r="J8" i="17" s="1"/>
  <c r="A100" i="10"/>
  <c r="P61" i="18" s="1"/>
  <c r="A39" i="10"/>
  <c r="D67" i="18" s="1"/>
  <c r="L72" i="18"/>
  <c r="L63" i="18"/>
  <c r="K87" i="18" s="1"/>
  <c r="I89" i="18" s="1"/>
  <c r="L61" i="18"/>
  <c r="E55" i="18"/>
  <c r="K78" i="18" l="1"/>
  <c r="K83" i="18"/>
  <c r="I85" i="18" s="1"/>
  <c r="A8" i="10"/>
  <c r="D6" i="17" s="1"/>
  <c r="A9" i="10"/>
  <c r="M6" i="17" s="1"/>
  <c r="A12" i="10"/>
  <c r="D17" i="17" s="1"/>
  <c r="A13" i="10"/>
  <c r="P8" i="17" s="1"/>
  <c r="A15" i="10"/>
  <c r="P9" i="17" s="1"/>
  <c r="A16" i="10"/>
  <c r="B8" i="17" s="1"/>
  <c r="A17" i="10"/>
  <c r="B17" i="17" s="1"/>
  <c r="A18" i="10"/>
  <c r="A19" i="10"/>
  <c r="J15" i="17" l="1"/>
  <c r="S15" i="17"/>
  <c r="P15" i="17"/>
  <c r="D24" i="17"/>
  <c r="M24" i="17"/>
  <c r="D15" i="17"/>
  <c r="G15" i="17"/>
  <c r="M15" i="17"/>
  <c r="G9" i="17"/>
  <c r="M17" i="17"/>
  <c r="D8" i="17"/>
  <c r="G8" i="17"/>
  <c r="M8" i="17"/>
  <c r="A6" i="10"/>
  <c r="B1" i="17" s="1"/>
  <c r="A7" i="10"/>
  <c r="D4" i="17" s="1"/>
  <c r="L63" i="15" l="1"/>
  <c r="L65" i="15" s="1"/>
  <c r="L70" i="15"/>
  <c r="A102" i="10"/>
  <c r="P59" i="15" s="1"/>
  <c r="L83" i="15" l="1"/>
  <c r="L67" i="15"/>
  <c r="L61" i="15"/>
  <c r="L59" i="15"/>
  <c r="A97" i="10"/>
  <c r="P62" i="14" s="1"/>
  <c r="A98" i="10"/>
  <c r="K98" i="15" l="1"/>
  <c r="L87" i="15"/>
  <c r="L73" i="15"/>
  <c r="L79" i="15"/>
  <c r="K93" i="15"/>
  <c r="K102" i="15"/>
  <c r="I104" i="15" s="1"/>
  <c r="A64" i="10"/>
  <c r="L73" i="14"/>
  <c r="L64" i="14"/>
  <c r="L66" i="14" s="1"/>
  <c r="J70" i="15" l="1"/>
  <c r="J68" i="14"/>
  <c r="I100" i="15"/>
  <c r="A26" i="10"/>
  <c r="B1" i="15" s="1"/>
  <c r="A25" i="10"/>
  <c r="B1" i="14" s="1"/>
  <c r="K88" i="14" l="1"/>
  <c r="I90" i="14" s="1"/>
  <c r="L62" i="14"/>
  <c r="K79" i="14" s="1"/>
  <c r="K84" i="14" l="1"/>
  <c r="I86" i="14" s="1"/>
  <c r="A77" i="10" l="1"/>
  <c r="B106" i="19" s="1"/>
  <c r="A79" i="10"/>
  <c r="A80" i="10"/>
  <c r="L106" i="19" s="1"/>
  <c r="A82" i="10"/>
  <c r="J95" i="18" l="1"/>
  <c r="J106" i="19"/>
  <c r="B110" i="15"/>
  <c r="B95" i="18"/>
  <c r="J106" i="7"/>
  <c r="J110" i="15"/>
  <c r="L108" i="8"/>
  <c r="L110" i="15"/>
  <c r="B96" i="14"/>
  <c r="L92" i="5"/>
  <c r="B92" i="5"/>
  <c r="B93" i="13"/>
  <c r="B106" i="7"/>
  <c r="L106" i="7"/>
  <c r="B108" i="8"/>
  <c r="J96" i="14"/>
  <c r="J92" i="5"/>
  <c r="J93" i="13"/>
  <c r="J108" i="8"/>
  <c r="A45" i="10" l="1"/>
  <c r="C77" i="7" l="1"/>
  <c r="C79" i="15"/>
  <c r="L63" i="8"/>
  <c r="L59" i="8"/>
  <c r="L79" i="7"/>
  <c r="L61" i="7"/>
  <c r="L57" i="7"/>
  <c r="L62" i="5"/>
  <c r="M64" i="5" l="1"/>
  <c r="L64" i="5"/>
  <c r="I66" i="5" s="1"/>
  <c r="K89" i="7"/>
  <c r="A56" i="10"/>
  <c r="M57" i="8" s="1"/>
  <c r="A55" i="10"/>
  <c r="L58" i="5" s="1"/>
  <c r="E53" i="5"/>
  <c r="L65" i="8"/>
  <c r="L63" i="7"/>
  <c r="M58" i="5" l="1"/>
  <c r="L57" i="8"/>
  <c r="L75" i="7"/>
  <c r="L68" i="7"/>
  <c r="I69" i="7" s="1"/>
  <c r="L83" i="7"/>
  <c r="M70" i="8"/>
  <c r="L70" i="8"/>
  <c r="I71" i="8" s="1"/>
  <c r="L59" i="7"/>
  <c r="L81" i="8" l="1"/>
  <c r="L61" i="8"/>
  <c r="K91" i="8" l="1"/>
  <c r="K100" i="8"/>
  <c r="I102" i="8" s="1"/>
  <c r="L77" i="8"/>
  <c r="L85" i="8"/>
  <c r="K96" i="8"/>
  <c r="I98" i="8" s="1"/>
  <c r="A65" i="10"/>
  <c r="J68" i="19" s="1"/>
  <c r="A70" i="10"/>
  <c r="J75" i="19" s="1"/>
  <c r="J75" i="7" l="1"/>
  <c r="J79" i="15"/>
  <c r="J70" i="8"/>
  <c r="J73" i="15"/>
  <c r="J68" i="7"/>
  <c r="J77" i="8"/>
  <c r="A5" i="10"/>
  <c r="A21" i="10"/>
  <c r="A22" i="10"/>
  <c r="B1" i="5" s="1"/>
  <c r="A23" i="10"/>
  <c r="A24" i="10"/>
  <c r="B1" i="8" s="1"/>
  <c r="A27" i="10"/>
  <c r="A28" i="10"/>
  <c r="B55" i="19" s="1"/>
  <c r="A29" i="10"/>
  <c r="A30" i="10"/>
  <c r="A31" i="10"/>
  <c r="A32" i="10"/>
  <c r="A33" i="10"/>
  <c r="A35" i="10"/>
  <c r="A36" i="10"/>
  <c r="D57" i="19" s="1"/>
  <c r="A37" i="10"/>
  <c r="D59" i="19" s="1"/>
  <c r="A38" i="10"/>
  <c r="D61" i="19" s="1"/>
  <c r="A40" i="10"/>
  <c r="A41" i="10"/>
  <c r="D65" i="19" s="1"/>
  <c r="A42" i="10"/>
  <c r="A43" i="10"/>
  <c r="A44" i="10"/>
  <c r="C75" i="15" s="1"/>
  <c r="A46" i="10"/>
  <c r="A48" i="10"/>
  <c r="F80" i="19" s="1"/>
  <c r="A49" i="10"/>
  <c r="A50" i="10"/>
  <c r="A51" i="10"/>
  <c r="B86" i="19" s="1"/>
  <c r="A53" i="10"/>
  <c r="A54" i="10"/>
  <c r="H55" i="19" s="1"/>
  <c r="A58" i="10"/>
  <c r="J57" i="19" s="1"/>
  <c r="A59" i="10"/>
  <c r="A60" i="10"/>
  <c r="J61" i="19" s="1"/>
  <c r="A61" i="10"/>
  <c r="A62" i="10"/>
  <c r="J65" i="19" s="1"/>
  <c r="A66" i="10"/>
  <c r="J71" i="19" s="1"/>
  <c r="A67" i="10"/>
  <c r="J73" i="8" s="1"/>
  <c r="A68" i="10"/>
  <c r="J73" i="19" s="1"/>
  <c r="A69" i="10"/>
  <c r="J75" i="8" s="1"/>
  <c r="A71" i="10"/>
  <c r="A72" i="10"/>
  <c r="A73" i="10"/>
  <c r="A74" i="10"/>
  <c r="J83" i="19" s="1"/>
  <c r="A76" i="10"/>
  <c r="A83" i="10"/>
  <c r="H86" i="19" s="1"/>
  <c r="A84" i="10"/>
  <c r="A86" i="10"/>
  <c r="A89" i="10"/>
  <c r="A90" i="10"/>
  <c r="I94" i="19" s="1"/>
  <c r="A91" i="10"/>
  <c r="I96" i="8" s="1"/>
  <c r="A92" i="10"/>
  <c r="A93" i="10"/>
  <c r="I98" i="19" s="1"/>
  <c r="A94" i="10"/>
  <c r="A95" i="10"/>
  <c r="A96" i="10"/>
  <c r="P55" i="19" s="1"/>
  <c r="A99" i="10"/>
  <c r="A101" i="10"/>
  <c r="A104" i="10"/>
  <c r="A105" i="10"/>
  <c r="P86" i="19" s="1"/>
  <c r="A106" i="10"/>
  <c r="A107" i="10"/>
  <c r="P75" i="5" s="1"/>
  <c r="A108" i="10"/>
  <c r="A109" i="10"/>
  <c r="A110" i="10"/>
  <c r="A111" i="10"/>
  <c r="A112" i="10"/>
  <c r="A113" i="10"/>
  <c r="A114" i="10"/>
  <c r="A115" i="10"/>
  <c r="A116" i="10"/>
  <c r="A4" i="10"/>
  <c r="D65" i="15" l="1"/>
  <c r="D63" i="19"/>
  <c r="I70" i="18"/>
  <c r="I81" i="19"/>
  <c r="J65" i="15"/>
  <c r="J63" i="19"/>
  <c r="J83" i="15"/>
  <c r="J79" i="19"/>
  <c r="J81" i="15"/>
  <c r="J77" i="19"/>
  <c r="J61" i="15"/>
  <c r="J59" i="19"/>
  <c r="I78" i="18"/>
  <c r="I89" i="19"/>
  <c r="M98" i="19"/>
  <c r="M89" i="19"/>
  <c r="M94" i="19"/>
  <c r="M79" i="14"/>
  <c r="M78" i="18"/>
  <c r="M93" i="15"/>
  <c r="M89" i="7"/>
  <c r="D72" i="18"/>
  <c r="D71" i="19"/>
  <c r="B1" i="7"/>
  <c r="B1" i="19"/>
  <c r="A137" i="19"/>
  <c r="A104" i="19"/>
  <c r="D70" i="15"/>
  <c r="D68" i="19"/>
  <c r="P78" i="18"/>
  <c r="P89" i="19"/>
  <c r="M91" i="8"/>
  <c r="J72" i="18"/>
  <c r="J69" i="5"/>
  <c r="M87" i="18"/>
  <c r="M83" i="18"/>
  <c r="P90" i="15"/>
  <c r="P75" i="18"/>
  <c r="I102" i="15"/>
  <c r="I87" i="18"/>
  <c r="I98" i="15"/>
  <c r="I83" i="18"/>
  <c r="H90" i="15"/>
  <c r="H75" i="18"/>
  <c r="A126" i="18"/>
  <c r="A93" i="18"/>
  <c r="P57" i="15"/>
  <c r="P59" i="18"/>
  <c r="J67" i="15"/>
  <c r="J63" i="15"/>
  <c r="J63" i="18"/>
  <c r="J59" i="15"/>
  <c r="J61" i="18"/>
  <c r="H57" i="15"/>
  <c r="H59" i="18"/>
  <c r="B90" i="15"/>
  <c r="B75" i="18"/>
  <c r="D67" i="15"/>
  <c r="D69" i="18"/>
  <c r="D63" i="15"/>
  <c r="D65" i="18"/>
  <c r="D61" i="15"/>
  <c r="D63" i="18"/>
  <c r="D59" i="15"/>
  <c r="D61" i="18"/>
  <c r="B57" i="15"/>
  <c r="B59" i="18"/>
  <c r="A141" i="15"/>
  <c r="A108" i="15"/>
  <c r="M98" i="15"/>
  <c r="M102" i="15"/>
  <c r="D71" i="14"/>
  <c r="D73" i="15"/>
  <c r="P79" i="14"/>
  <c r="P93" i="15"/>
  <c r="J73" i="14"/>
  <c r="J87" i="15"/>
  <c r="I71" i="14"/>
  <c r="I85" i="15"/>
  <c r="I79" i="14"/>
  <c r="I93" i="15"/>
  <c r="F73" i="7"/>
  <c r="L71" i="7" s="1"/>
  <c r="F81" i="15"/>
  <c r="F77" i="15"/>
  <c r="F84" i="15"/>
  <c r="J73" i="7"/>
  <c r="J77" i="15"/>
  <c r="J71" i="7"/>
  <c r="J75" i="15"/>
  <c r="J60" i="5"/>
  <c r="J62" i="14"/>
  <c r="I94" i="7"/>
  <c r="I84" i="14"/>
  <c r="B56" i="5"/>
  <c r="B60" i="14"/>
  <c r="P72" i="5"/>
  <c r="P76" i="14"/>
  <c r="J65" i="13"/>
  <c r="J66" i="14"/>
  <c r="J67" i="8"/>
  <c r="J65" i="7"/>
  <c r="D67" i="13"/>
  <c r="D68" i="14"/>
  <c r="P60" i="5"/>
  <c r="J63" i="13"/>
  <c r="J64" i="14"/>
  <c r="D65" i="13"/>
  <c r="D66" i="14"/>
  <c r="D60" i="5"/>
  <c r="D62" i="14"/>
  <c r="H72" i="5"/>
  <c r="H76" i="14"/>
  <c r="A91" i="13"/>
  <c r="A127" i="14"/>
  <c r="A94" i="14"/>
  <c r="A123" i="5"/>
  <c r="A124" i="13"/>
  <c r="A164" i="8"/>
  <c r="A137" i="7"/>
  <c r="P59" i="13"/>
  <c r="P60" i="14"/>
  <c r="D62" i="5"/>
  <c r="D64" i="14"/>
  <c r="B1" i="13"/>
  <c r="M84" i="14"/>
  <c r="M88" i="14"/>
  <c r="H56" i="5"/>
  <c r="H60" i="14"/>
  <c r="I84" i="5"/>
  <c r="I88" i="14"/>
  <c r="B88" i="8"/>
  <c r="B76" i="14"/>
  <c r="J70" i="13"/>
  <c r="J85" i="8"/>
  <c r="J83" i="7"/>
  <c r="I81" i="7"/>
  <c r="I83" i="8"/>
  <c r="J81" i="8"/>
  <c r="J79" i="7"/>
  <c r="F82" i="8"/>
  <c r="F80" i="7"/>
  <c r="J77" i="7"/>
  <c r="J79" i="8"/>
  <c r="P89" i="7"/>
  <c r="P76" i="13"/>
  <c r="P91" i="8"/>
  <c r="F77" i="7"/>
  <c r="L73" i="7" s="1"/>
  <c r="D61" i="13"/>
  <c r="D63" i="13"/>
  <c r="J62" i="5"/>
  <c r="P56" i="5"/>
  <c r="A90" i="5"/>
  <c r="B59" i="13"/>
  <c r="D73" i="8"/>
  <c r="D71" i="7"/>
  <c r="D65" i="7"/>
  <c r="D67" i="8"/>
  <c r="P61" i="13"/>
  <c r="J63" i="7"/>
  <c r="J65" i="8"/>
  <c r="H55" i="8"/>
  <c r="H55" i="7"/>
  <c r="I67" i="5"/>
  <c r="I68" i="13"/>
  <c r="B73" i="13"/>
  <c r="D63" i="8"/>
  <c r="D61" i="7"/>
  <c r="H73" i="13"/>
  <c r="P57" i="7"/>
  <c r="P59" i="8"/>
  <c r="D70" i="13"/>
  <c r="A106" i="8"/>
  <c r="A104" i="7"/>
  <c r="P55" i="8"/>
  <c r="P55" i="7"/>
  <c r="I89" i="7"/>
  <c r="I91" i="8"/>
  <c r="J59" i="7"/>
  <c r="J61" i="8"/>
  <c r="C79" i="8"/>
  <c r="D59" i="7"/>
  <c r="D61" i="8"/>
  <c r="H59" i="13"/>
  <c r="I76" i="13"/>
  <c r="D64" i="5"/>
  <c r="I75" i="5"/>
  <c r="P88" i="8"/>
  <c r="P86" i="7"/>
  <c r="D63" i="7"/>
  <c r="D65" i="8"/>
  <c r="J63" i="8"/>
  <c r="J61" i="7"/>
  <c r="J57" i="7"/>
  <c r="J59" i="8"/>
  <c r="C73" i="7"/>
  <c r="C75" i="8"/>
  <c r="D59" i="8"/>
  <c r="D57" i="7"/>
  <c r="J61" i="13"/>
  <c r="I81" i="13"/>
  <c r="D66" i="5"/>
  <c r="I80" i="5"/>
  <c r="I85" i="13"/>
  <c r="D69" i="5"/>
  <c r="I100" i="8"/>
  <c r="I98" i="7"/>
  <c r="H86" i="7"/>
  <c r="H88" i="8"/>
  <c r="D68" i="7"/>
  <c r="D70" i="8"/>
  <c r="B55" i="7"/>
  <c r="B55" i="8"/>
  <c r="P73" i="13"/>
  <c r="B72" i="5"/>
  <c r="J64" i="5"/>
  <c r="L77" i="15" l="1"/>
  <c r="L77" i="7"/>
  <c r="L75" i="15"/>
  <c r="L70" i="13"/>
  <c r="L63" i="13"/>
  <c r="K76" i="13" s="1"/>
  <c r="I78" i="13" s="1"/>
  <c r="M76" i="13" l="1"/>
  <c r="L65" i="13"/>
  <c r="I67" i="13" s="1"/>
  <c r="K85" i="13"/>
  <c r="I87" i="13" s="1"/>
  <c r="L81" i="15"/>
  <c r="L61" i="13"/>
  <c r="K81" i="13" l="1"/>
  <c r="I83" i="13" s="1"/>
  <c r="M85" i="13" l="1"/>
  <c r="K98" i="7"/>
  <c r="I100" i="7" s="1"/>
  <c r="K94" i="7"/>
  <c r="M81" i="13"/>
  <c r="L65" i="7"/>
  <c r="I66" i="7" s="1"/>
  <c r="F79" i="8"/>
  <c r="F75" i="8"/>
  <c r="B86" i="7"/>
  <c r="L60" i="5"/>
  <c r="M75" i="8" l="1"/>
  <c r="L75" i="8"/>
  <c r="M73" i="8"/>
  <c r="L73" i="8"/>
  <c r="M98" i="7"/>
  <c r="I96" i="7"/>
  <c r="M94" i="7"/>
  <c r="K80" i="5"/>
  <c r="K84" i="5"/>
  <c r="I86" i="5" s="1"/>
  <c r="K75" i="5"/>
  <c r="M75" i="5" l="1"/>
  <c r="L79" i="8"/>
  <c r="M100" i="8"/>
  <c r="I85" i="5"/>
  <c r="M84" i="5"/>
  <c r="M80" i="5"/>
  <c r="I82" i="5"/>
  <c r="M96" i="8"/>
  <c r="L69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Wirth, Nicola</author>
  </authors>
  <commentList>
    <comment ref="B30" authorId="0" shapeId="0" xr:uid="{E76E5DF1-070A-4C4E-BB28-9DBC77059262}">
      <text>
        <r>
          <rPr>
            <b/>
            <sz val="9"/>
            <color indexed="81"/>
            <rFont val="Segoe UI"/>
            <family val="2"/>
          </rPr>
          <t>Wirth, Nicola:</t>
        </r>
        <r>
          <rPr>
            <sz val="9"/>
            <color indexed="81"/>
            <rFont val="Segoe UI"/>
            <family val="2"/>
          </rPr>
          <t xml:space="preserve">
Die hellgrauen Texte dienen lediglich der Orientierung für die Fehlermeldungen (siehe Datenüberprüfungen bei Benutzer-Eingabe/Auswahl-Feldern) - keine Verknüpfung</t>
        </r>
      </text>
    </comment>
    <comment ref="C68" authorId="0" shapeId="0" xr:uid="{D697A760-ED70-40FA-ACCC-088E62425B90}">
      <text>
        <r>
          <rPr>
            <b/>
            <sz val="9"/>
            <color indexed="81"/>
            <rFont val="Segoe UI"/>
            <family val="2"/>
          </rPr>
          <t>Wirth, Nicola:</t>
        </r>
        <r>
          <rPr>
            <sz val="9"/>
            <color indexed="81"/>
            <rFont val="Segoe UI"/>
            <family val="2"/>
          </rPr>
          <t xml:space="preserve">
vorher "length of floor/wall profile lateral"
Ms: "lateral length of floor-wall profil" (Bem. Nm: klingt der seitlichen Abmessung des Profils, nicht nach der Profillänge, des "seitlich verwendeten")
-&gt; analog zu "unten" (Übersetzung Ms: "on the floor") zu "on the wall" geändert</t>
        </r>
      </text>
    </comment>
  </commentList>
</comments>
</file>

<file path=xl/sharedStrings.xml><?xml version="1.0" encoding="utf-8"?>
<sst xmlns="http://schemas.openxmlformats.org/spreadsheetml/2006/main" count="755" uniqueCount="407">
  <si>
    <t>LW</t>
  </si>
  <si>
    <t>(mm)</t>
  </si>
  <si>
    <t>Benutzer-Eingabe</t>
  </si>
  <si>
    <t>Ja</t>
  </si>
  <si>
    <t>Auto-Berechnung Glasmaße und Profillänge</t>
  </si>
  <si>
    <t>(kg)</t>
  </si>
  <si>
    <t>Formeln</t>
  </si>
  <si>
    <t>Glashöhe Schiebeflügel</t>
  </si>
  <si>
    <t>Glashöhe Festflügel</t>
  </si>
  <si>
    <t>Glasbreite Festflügel</t>
  </si>
  <si>
    <t>Nein</t>
  </si>
  <si>
    <t>H</t>
  </si>
  <si>
    <t>Systemhöhe</t>
  </si>
  <si>
    <t>WSZ</t>
  </si>
  <si>
    <t>HS</t>
  </si>
  <si>
    <t>WS</t>
  </si>
  <si>
    <t>Glasbreite Schiebeflügel</t>
  </si>
  <si>
    <t>LS</t>
  </si>
  <si>
    <t>Systemmaße</t>
  </si>
  <si>
    <t>HFA</t>
  </si>
  <si>
    <t>Höhenabzugsmaß Festflügel</t>
  </si>
  <si>
    <t>SMs</t>
  </si>
  <si>
    <t>Spaltmaß schließseitig</t>
  </si>
  <si>
    <t>Überlapp Wand öffnungsseitig</t>
  </si>
  <si>
    <t>Spaltmaß öffnungsseitig</t>
  </si>
  <si>
    <t>UF</t>
  </si>
  <si>
    <t>Achtung: Das maximal zulässige Flügelgewicht wird überschritten!</t>
  </si>
  <si>
    <t>Legende</t>
  </si>
  <si>
    <t>Hinweis</t>
  </si>
  <si>
    <t>SMo</t>
  </si>
  <si>
    <t>UWo</t>
  </si>
  <si>
    <t>HSA</t>
  </si>
  <si>
    <t>Höhenabzugsmaß Schiebeflügel</t>
  </si>
  <si>
    <t>LWt = LW - 2 WSZ</t>
  </si>
  <si>
    <t>Glasstärke Schiebeflügel</t>
  </si>
  <si>
    <t>Gewicht Griff</t>
  </si>
  <si>
    <t>LS = 4 WS - 2 WSZ - 60</t>
  </si>
  <si>
    <t>Unzulässige Eingabe!</t>
  </si>
  <si>
    <t>Überlapp Festflügel</t>
  </si>
  <si>
    <t>WFZ</t>
  </si>
  <si>
    <t>Glasstärke Festflügel</t>
  </si>
  <si>
    <t xml:space="preserve">LS = LW </t>
  </si>
  <si>
    <t>WF = WFZ + WS - WSZ</t>
  </si>
  <si>
    <t>HF</t>
  </si>
  <si>
    <t>WF</t>
  </si>
  <si>
    <t>Möchten Sie ein Boden-Wand-Profil waagerecht am Boden verwenden?</t>
  </si>
  <si>
    <t>Falsch!</t>
  </si>
  <si>
    <t>Okay.</t>
  </si>
  <si>
    <t>Achtung: Das max. zulässige Aspektverhältnis von 3 : 1 wird überschritten!</t>
  </si>
  <si>
    <t>WS = LW + 70</t>
  </si>
  <si>
    <t>UWs</t>
  </si>
  <si>
    <t>Überlapp Wand schließseitig</t>
  </si>
  <si>
    <t>LWt = LW - WSZ</t>
  </si>
  <si>
    <t>Ungefähre Länge Silikonband Typ 2 (Art.-Nr. 617 255…)</t>
  </si>
  <si>
    <t>Bitte geben Sie eine ganze Zahl größer oder gleich Null ein.</t>
  </si>
  <si>
    <t>Bitte wählen Sie aus der Drop-Down-Liste aus.</t>
  </si>
  <si>
    <t>Auswahl:</t>
  </si>
  <si>
    <t>Deutsch</t>
  </si>
  <si>
    <t>Englisch</t>
  </si>
  <si>
    <t>Französisch</t>
  </si>
  <si>
    <t>Spanisch</t>
  </si>
  <si>
    <t>Glasbeschläge mit System</t>
  </si>
  <si>
    <t>LWt</t>
  </si>
  <si>
    <t>Zur Information:</t>
  </si>
  <si>
    <t>LS = 2 WS - WSZ - 29</t>
  </si>
  <si>
    <t>Ungefähre Länge Silikonband Typ 3 (Art.-Nr. 617 256…)</t>
  </si>
  <si>
    <t>Yes</t>
  </si>
  <si>
    <t>No</t>
  </si>
  <si>
    <t>WS = LW / 2 + 33</t>
  </si>
  <si>
    <t>WS = (LW - 2 WFZ + 2 WSZ + 66) / 4</t>
  </si>
  <si>
    <t>Ungefähre Länge Silikonband Typ 1 (Art.-Nr. 617 254…)</t>
  </si>
  <si>
    <t>WS = (LW - WFZ + WSZ + 32) / 2</t>
  </si>
  <si>
    <t>LWt = LW - WF - WSZ</t>
  </si>
  <si>
    <t>LWt = LW - 2 WF - 2 WSZ</t>
  </si>
  <si>
    <t>Verhältnis von Höhe zu Breite des Schiebeflügels (≤ 3)</t>
  </si>
  <si>
    <t>Verhältnis von Höhe zu Breite der Schiebeflügel (≤ 3)</t>
  </si>
  <si>
    <t>Länge Laufschiene/Blende</t>
  </si>
  <si>
    <t>WFA</t>
  </si>
  <si>
    <t>Abzugsmaß Wandbefestigung</t>
  </si>
  <si>
    <t>Länge in mm</t>
  </si>
  <si>
    <t>Mindestbreite Schiebeflügel</t>
  </si>
  <si>
    <t>Mindest-LW</t>
  </si>
  <si>
    <t>Möchten Sie ein Boden-Wand-Profil zur senkrechten Befestigung der Festflügel an der Wand verwenden?</t>
  </si>
  <si>
    <t>Möchten Sie ein Boden-Wand-Profil zur senkrechten Befestigung des Festflügels an der Wand verwenden?</t>
  </si>
  <si>
    <t>Bemerkung</t>
  </si>
  <si>
    <t>Glasmaße Schiebeflügel</t>
  </si>
  <si>
    <t>Glasmaße Festflügel</t>
  </si>
  <si>
    <t>LK</t>
  </si>
  <si>
    <t>Länge Anschlag-/Schließkasten</t>
  </si>
  <si>
    <t>HP</t>
  </si>
  <si>
    <t>Höhe Profil</t>
  </si>
  <si>
    <t>Länge Abdeckprofil</t>
  </si>
  <si>
    <t>Länge Boden-Wand-Profil unten</t>
  </si>
  <si>
    <t>Längen Boden-Wand-Profile unten</t>
  </si>
  <si>
    <t>Länge Boden-Wand-Profil seitlich</t>
  </si>
  <si>
    <t>Längen Boden-Wand-Profile seitlich</t>
  </si>
  <si>
    <t>Auswählen</t>
  </si>
  <si>
    <t>Deckenmontage</t>
  </si>
  <si>
    <t>mit Anschlag-/
Schließkasten</t>
  </si>
  <si>
    <t>Wand-/
Deckenmontage</t>
  </si>
  <si>
    <t>Einbausituationen ohne Festflügel</t>
  </si>
  <si>
    <t>Einbausituationen mit Festflügel</t>
  </si>
  <si>
    <t>1-seitig</t>
  </si>
  <si>
    <t>2-seitig</t>
  </si>
  <si>
    <t>Zargenbreite</t>
  </si>
  <si>
    <t>ZB</t>
  </si>
  <si>
    <t>Wandmontage</t>
  </si>
  <si>
    <t>mit Zarge</t>
  </si>
  <si>
    <t>Länge Laufschiene/Blende/Distanzprofil(e)</t>
  </si>
  <si>
    <t>LS = 2 WS - WSZ - 67 + ZB</t>
  </si>
  <si>
    <t>LS = 2 WS - WSZ + 8</t>
  </si>
  <si>
    <t>WS = LW + 35</t>
  </si>
  <si>
    <t>LK = H - HP</t>
  </si>
  <si>
    <t>WS = (LW - WFZ + WSZ - 5) / 2</t>
  </si>
  <si>
    <t>LWt = LW - WF - WSZ - 40</t>
  </si>
  <si>
    <t>(Ggf. Glasbohrungen für Griffe und/oder mechanische Schlösser erforderlich.)</t>
  </si>
  <si>
    <t>je</t>
  </si>
  <si>
    <t>Glass fittings with logic</t>
  </si>
  <si>
    <t>Ferrures pour verre innovatrices</t>
  </si>
  <si>
    <t>Herraje innovador para vidrio</t>
  </si>
  <si>
    <t>Installation situations without sidelight</t>
  </si>
  <si>
    <t>Installation situations with sidelight</t>
  </si>
  <si>
    <t>Wall mounting</t>
  </si>
  <si>
    <t>with door frame</t>
  </si>
  <si>
    <t>con marco de puerta</t>
  </si>
  <si>
    <t>Montage mural</t>
  </si>
  <si>
    <t>Configurations de pose sans vantail fixe</t>
  </si>
  <si>
    <t>Configurations de pose avec vantail fixe</t>
  </si>
  <si>
    <t>Situaciones de montaje sin hoja fija</t>
  </si>
  <si>
    <t>Situaciones de montaje con hoja fija</t>
  </si>
  <si>
    <t>Ceiling mounting</t>
  </si>
  <si>
    <t>Wall/
Ceiling mounting</t>
  </si>
  <si>
    <t>Montage au plafond</t>
  </si>
  <si>
    <t>with door stop
profiles</t>
  </si>
  <si>
    <t>con perfiles
de tope</t>
  </si>
  <si>
    <t>Select</t>
  </si>
  <si>
    <t>1-sided</t>
  </si>
  <si>
    <t>2-sided</t>
  </si>
  <si>
    <t>Sélectionner</t>
  </si>
  <si>
    <t>Seleccionar</t>
  </si>
  <si>
    <t>unilatéral</t>
  </si>
  <si>
    <t>bilatéral</t>
  </si>
  <si>
    <t>unilateral</t>
  </si>
  <si>
    <t>bilateral</t>
  </si>
  <si>
    <t>Montage mural /
au plafond</t>
  </si>
  <si>
    <t>User input</t>
  </si>
  <si>
    <t>Entrada del usuario</t>
  </si>
  <si>
    <t>Entrée invalide!</t>
  </si>
  <si>
    <t>¡Entrada invalida!</t>
  </si>
  <si>
    <t>Invalid entry!</t>
  </si>
  <si>
    <t>Ingresa un número entero mayor o igual a cero.</t>
  </si>
  <si>
    <t>Das Gewicht muss eine Dezimalzahl größer oder gleich Null sein [kg].</t>
  </si>
  <si>
    <t>The weight must be a decimal number greater than or equal to zero [kg].</t>
  </si>
  <si>
    <t>El peso debe ser un número decimal mayor o igual a cero [kg].</t>
  </si>
  <si>
    <t>Le poids doit être un nombre décimal supérieur ou égal à zéro [kg].</t>
  </si>
  <si>
    <t>Please select from the drop-down list.</t>
  </si>
  <si>
    <t>Veuillez sélectionner dans la liste déroulante.</t>
  </si>
  <si>
    <t>Seleccione de la lista desplegable.</t>
  </si>
  <si>
    <t>Lichte Weite (bauseits)</t>
  </si>
  <si>
    <t>clear width (building)</t>
  </si>
  <si>
    <t>largeur d'ouverture (baie)</t>
  </si>
  <si>
    <t>apertura útil (edificación)</t>
  </si>
  <si>
    <t>system height</t>
  </si>
  <si>
    <t>hauteur du système</t>
  </si>
  <si>
    <t>altura total del sistema</t>
  </si>
  <si>
    <t>glass thickness of sliding sash</t>
  </si>
  <si>
    <t>glass thickness of sidelight</t>
  </si>
  <si>
    <t>espesor de vidrio de la hoja fija</t>
  </si>
  <si>
    <t>espesor de vidrio de la hoja corredera</t>
  </si>
  <si>
    <t>width of door frame</t>
  </si>
  <si>
    <t>ancho del marco de puerta</t>
  </si>
  <si>
    <t>weight of handle</t>
  </si>
  <si>
    <t>Oui</t>
  </si>
  <si>
    <t>Si</t>
  </si>
  <si>
    <t>Non</t>
  </si>
  <si>
    <t>¿Le gustaría utilizar un perfil de suelo/pared horizontalmente a suelo?</t>
  </si>
  <si>
    <t>Formulas</t>
  </si>
  <si>
    <t>Fórmulas</t>
  </si>
  <si>
    <t>Formules</t>
  </si>
  <si>
    <t>Automatic calculation of glass dimensions and profile lengths</t>
  </si>
  <si>
    <t>Calcul automatique des dimensions du verre et des longueurs des profilés</t>
  </si>
  <si>
    <t>Cálculo automático de dimensiones de vidrio y longitudes de los perfiles</t>
  </si>
  <si>
    <t>Length in mm</t>
  </si>
  <si>
    <t>Longueur en mm</t>
  </si>
  <si>
    <t>Longitud en mm</t>
  </si>
  <si>
    <t>per</t>
  </si>
  <si>
    <t>par</t>
  </si>
  <si>
    <t>por</t>
  </si>
  <si>
    <t>glass height of sliding sash</t>
  </si>
  <si>
    <t>glass height of sidelight</t>
  </si>
  <si>
    <t>glass width of sliding sash</t>
  </si>
  <si>
    <t>glass width of sidelight</t>
  </si>
  <si>
    <t>altura de vidrio de la hoja corredera</t>
  </si>
  <si>
    <t>altura de vidrio de la hoja fija</t>
  </si>
  <si>
    <t>ancho de vidrio de la hoja corredera</t>
  </si>
  <si>
    <t>ancho de vidrio de la hoja fija</t>
  </si>
  <si>
    <t>length of track/cover profile</t>
  </si>
  <si>
    <t>length of track/cover/spacer profile(s)</t>
  </si>
  <si>
    <t>length of door stop profiles</t>
  </si>
  <si>
    <t>length of infill profile</t>
  </si>
  <si>
    <t>longitud de riel de rodamiento/tapeta</t>
  </si>
  <si>
    <t>longitud de riel de rodamiento/tapeta/perfil(es) de distancia</t>
  </si>
  <si>
    <t>longitud de perfiles de tope</t>
  </si>
  <si>
    <t>longitud de perfil de suelo/pared abajo</t>
  </si>
  <si>
    <t>longitud de perfil de suelo/pared lateral</t>
  </si>
  <si>
    <t>longitudes de perfiles de suelo/pared abajo</t>
  </si>
  <si>
    <t>longitudes de perfiles de suelo/pared lateral</t>
  </si>
  <si>
    <t>approx. length of silicone gasket type 1 (item no. 617 254…)</t>
  </si>
  <si>
    <t>approx. length of silicone gasket type 3 (item no. 617 256…)</t>
  </si>
  <si>
    <t>approx. length of silicone gasket type 2 (item no. 617 255…)</t>
  </si>
  <si>
    <t>longueur approx. bande silicone type 1 (réf. 617 254…)</t>
  </si>
  <si>
    <t>longueur approx. bande silicone type 2 (réf. 617 255…)</t>
  </si>
  <si>
    <t>longueur approx. bande silicone type 3 (réf. 617 256…)</t>
  </si>
  <si>
    <t>longitud aprox. cinta de silicona tipo 1 (n.° de artículo 617 254…)</t>
  </si>
  <si>
    <t>longitud aprox. cinta de silicona tipo 2 (n.° de artículo 617 255…)</t>
  </si>
  <si>
    <t>longitud aprox. cinta de silicona tipo 3 (n.° de artículo 617 256…)</t>
  </si>
  <si>
    <t>For information:</t>
  </si>
  <si>
    <t>Pour information:</t>
  </si>
  <si>
    <t>Para información:</t>
  </si>
  <si>
    <t>Lichte Weite (Türdurchgang)</t>
  </si>
  <si>
    <t>apertura útil (paso de la puerta)</t>
  </si>
  <si>
    <t>Glass dimensions of sliding sash</t>
  </si>
  <si>
    <t>Dimensiones de vidrio de la hoja corredera</t>
  </si>
  <si>
    <t>Note</t>
  </si>
  <si>
    <t>Remarque</t>
  </si>
  <si>
    <t>Nota</t>
  </si>
  <si>
    <t>Glass dimensions of sidelight</t>
  </si>
  <si>
    <t>Dimensiones de vidrio de la hoja fija</t>
  </si>
  <si>
    <t>OK.</t>
  </si>
  <si>
    <t>Error!</t>
  </si>
  <si>
    <t>¡Error!</t>
  </si>
  <si>
    <t>Attention: le poids du vantail maximal autorisé est dépassé!</t>
  </si>
  <si>
    <t>Atención: ¡Se supera el peso máximo de hoja permitido!</t>
  </si>
  <si>
    <t>Height-width ratio of the sliding sash (≤ 3)</t>
  </si>
  <si>
    <t>Height-width ratio of the sliding sashes (≤ 3)</t>
  </si>
  <si>
    <t>Rapport hauteur/largeur du vantail coulissant (≤ 3)</t>
  </si>
  <si>
    <t>Relación altura/ancho de la hoja corredera (≤ 3)</t>
  </si>
  <si>
    <t>Relación altura/ancho de las hojas correderas (≤ 3)</t>
  </si>
  <si>
    <t>Atención: ¡Se supera la relación de aspecto máximo permitido!</t>
  </si>
  <si>
    <t>Legend</t>
  </si>
  <si>
    <t>Légende</t>
  </si>
  <si>
    <t>Leyenda</t>
  </si>
  <si>
    <t>H = Systemhöhe
HS = Glashöhe Schiebeflügel
HP = Höhe Profil
LS = Länge Laufschiene/Blende
LK = Länge Anschlag-/Schließkasten
LW = Lichte Weite (bauseits)
LWt = Lichte Weite (Türdurchgang)
WS = Glasbreite Schiebeflügel (mit Griff)
WSZ = Zusatzbreite Schiebeflügel für Griff</t>
  </si>
  <si>
    <t>H = Systemhöhe
HF = Glashöhe Festflügel
HS = Glashöhe Schiebeflügel
HP = Höhe Profil
LS = Länge Laufschiene/Blende
LK = Länge Anschlag-/Schließkasten
LW = Lichte Weite (bauseits)
LWt = Lichte Weite (Durchgangsbreite)
WF = Glasbreite Festflügel
WS = Glasbreite Schiebeflügel (mit Griff)
WFZ = Zusatzbreite Festflügel
WSZ = Zusatzbreite Schiebeflügel für Griff</t>
  </si>
  <si>
    <t>H = Systemhöhe
HS = Glashöhe Schiebeflügel
LS = Länge Laufschiene/Blende
LW = Lichte Weite (bauseits)
LWt = Lichte Weite (Durchgangsbreite)
WS = Glasbreite Schiebeflügel (mit Griff)
WSZ = Zusatzbreite Schiebeflügel für Griff</t>
  </si>
  <si>
    <t>H = system height
HS = glass height of sliding sash
LS = length of track/cover profile
LW = clear width (building)
LWt = clear width (door passage)
WS = glass width of sliding sash (with handle)
WSZ = additional width of sliding sash for handle</t>
  </si>
  <si>
    <t>H = Systemhöhe
HF = Glashöhe Festflügel
HS = Glashöhe Schiebeflügel
LS = Länge Laufschiene/Blende
LW = Lichte Weite (bauseits)
LWt = Lichte Weite (Durchgangsbreite)
WF = Glasbreite Festflügel
WS = Glasbreite Schiebeflügel (mit Griff)
WFZ = Zusatzbreite Festflügel
WSZ = Zusatzbreite Schiebeflügel für Griff</t>
  </si>
  <si>
    <t>H = system height
HF = glass height of sidelight
HS = glass height of sliding sash
LS = length of track/cover profile
LW = clear width (building)
LWt = clear width (door passage)
WF = glass width of sidelight
WS = glass width of sliding sash (with handle)
WFZ = additional width of sidelight
WSZ = additional width of sliding sash for handle</t>
  </si>
  <si>
    <t>H = system height
HF = glass height of sidelight
HS = glass height of sliding sash
HP = profile height
LS = length of track/cover profile
LK = length of door stop profiles
LW = clear width (building)
LWt = clear width (door passage)
WF = glass width of sidelight
WS = glass width of sliding sash (with handle)
WFZ = additional width of sidelight
WSZ = additional width of sliding sash for handle</t>
  </si>
  <si>
    <t>H = system height
HS = glass height of sliding sash
HP = profile height
LS = length of track/cover profile
LK = length of door stop profiles
LW = clear width (building)
LWt = clear width (door passage)
WS = glass width of sliding sash (with handle)
WSZ = additional width of sliding sash for handle</t>
  </si>
  <si>
    <t>H = Systemhöhe
HS = Glashöhe Schiebeflügel
HP = Profilhöhe
HZ = Oberkante Zarge
LS = Länge Laufschiene/Blende
LW = Lichte Weite (bauseits)
LWt = Lichte Weite (Durchgangsbreite)
WS = Glasbreite Schiebeflügel (mit Griff)
WSZ = Zusatzbreite Schiebeflügel für Griff
ZB = Zargenbreite</t>
  </si>
  <si>
    <t>H = system height
HS = glass height of sliding sash
HP = profile height
HZ = upper edge of door frame
LS = length of track/cover profile
LW = clear width (building)
LWt = clear width (door passage)
WS = glass width of sliding sash (with handle)
WSZ = additional width of sliding sash for handle
ZB = width of door frame</t>
  </si>
  <si>
    <t xml:space="preserve">H = altura total del sistema
HF = altura de vidrio de la hoja fija
HS = altura de vidrio de la hoja corredera
LS = longitud del riel de rodamiento/de la tapeta
LW = apertura útil (edificación)
LWt = apertura útil (paso de la puerta)
WF = ancho de vidrio de la hoja fija
WS = ancho de vidrio de la hoja corredera (con pomo)
WFZ = ancho adicional de la hoja fija
WSZ = ancho adicional para pomo
</t>
  </si>
  <si>
    <t>H = altura total del sistema
HS = altura de vidrio de la hoja corredera
HP = altura del perfil
HZ = borde superior del marco de puerta
LS = longitud del riel de rodamiento/de la tapeta
LW = apertura útil (edificación)
LWt = apertura útil (paso de la puerta)
WS = ancho de vidrio de la hoja corredera (con pomo)
WSZ = ancho adicional para pomo
ZB = ancho del marco de puerta</t>
  </si>
  <si>
    <t>H = altura total del sistema
HS = altura de vidrio de la hoja corredera
LS = longitud del riel de rodamiento/de la tapeta
LW = apertura útil (edificación)
LWt = apertura útil (paso de la puerta)
WS = ancho de vidrio de la hoja corredera (con pomo)
WSZ = ancho adicional para pomo</t>
  </si>
  <si>
    <t>H = altura total del sistema
HF = altura de vidrio de la hoja fija
HS = altura de vidrio de la hoja corredera
HP = altura del perfil
LS = longitud del riel de rodamiento/de la tapeta
LK = longitud de los perfiles de tope
LW = apertura útil (edificación)
LWt = apertura útil (paso de la puerta)
WF = ancho de vidrio de la hoja fija
WS = ancho de vidrio de la hoja corredera (con pomo)
WFZ = ancho adicional de la hoja fija
WSZ = ancho adicional para pomo</t>
  </si>
  <si>
    <t>H = altura total del sistema
HS = altura de vidrio de la hoja corredera
HP = altura del perfil
LS = longitud del riel de rodamiento/de la tapeta
LK = longitud de los perfiles de tope
LW = apertura útil (edificación)
LWt = apertura útil (paso de la puerta)
WS = ancho de vidrio de la hoja corredera (con pomo)
WSZ = ancho adicional para pomo</t>
  </si>
  <si>
    <t>(Die Planungsgrundlagen zur Bestimmung der Menge der benötigten Distanzprofile finden Sie in der Artikel-/Preisliste.)</t>
  </si>
  <si>
    <t>(The planning criteria to determine the number of spacer profiles required can be found in the article/price list.)</t>
  </si>
  <si>
    <t>Please enter a whole number greater than or equal to zero.</t>
  </si>
  <si>
    <t>clear width (door passage)</t>
  </si>
  <si>
    <t>avec profilés
d'arrêt</t>
  </si>
  <si>
    <t>Saisie utilisateur</t>
  </si>
  <si>
    <t>Veuillez saisir un nombre entier supérieur ou égal à zéro.</t>
  </si>
  <si>
    <t>poids de la poignée</t>
  </si>
  <si>
    <t>Souhaitez-vous utiliser un profilé de mur-sol (profilé en U) horizontalement au sol?</t>
  </si>
  <si>
    <t>Souhaitez-vous utiliser un profilé mur-sol (profilé en U) verticalement pour fixer le vantail fixe au mur?</t>
  </si>
  <si>
    <t>Souhaitez-vous utiliser un profilé mur-sol (profilé en U) verticalement pour fixer les vantaux fixes au mur?</t>
  </si>
  <si>
    <t>épaisseur du verre du vantail coulissant</t>
  </si>
  <si>
    <t>épaisseur du verre du vantail fixe</t>
  </si>
  <si>
    <t>(Les bases de calcul pour déterminer le nombre de profilés d'écartement requis se trouvent dans la liste d'articles / le tarif.)</t>
  </si>
  <si>
    <t>longueur rail de roulement / capot</t>
  </si>
  <si>
    <t>longueur rail de roulement / capot / profilé(s) d'écartement</t>
  </si>
  <si>
    <t>longueur profilés d'arrêt</t>
  </si>
  <si>
    <t>longueur profilé de recouvrement</t>
  </si>
  <si>
    <t>longueur profilé de mur-sol en bas</t>
  </si>
  <si>
    <t>longueurs profilés de mur-sol en bas</t>
  </si>
  <si>
    <t>longueur profilé de mjur-sol latéral</t>
  </si>
  <si>
    <t>longueurs profilés de mur-sol latéral</t>
  </si>
  <si>
    <t>Ok</t>
  </si>
  <si>
    <t>Invalide!</t>
  </si>
  <si>
    <t>Rapport hauteur/largeur des vantaux coulissants (≤ 3)</t>
  </si>
  <si>
    <t>hauteur du verre du vantail coulissant</t>
  </si>
  <si>
    <t>hauteur du verre du vantail fixe</t>
  </si>
  <si>
    <t>largeur du verre du vantail coulissant</t>
  </si>
  <si>
    <t>largeur du verre du vantail fixe</t>
  </si>
  <si>
    <t>Would you like to use a floor-wall profile (U profile) horizontally on the floor?</t>
  </si>
  <si>
    <t>Would you like to use a floor-wall profile (U profile) vertically to attach the sidelight to the wall?</t>
  </si>
  <si>
    <t>Would you like to use a floor-wall profile (U profile) vertically to attach the sidelights to the wall?</t>
  </si>
  <si>
    <t>length of floor-wall profile on the floor</t>
  </si>
  <si>
    <t>lengths of floor-wall profiles on the floor</t>
  </si>
  <si>
    <t>length of floor-wall profile on the wall</t>
  </si>
  <si>
    <t>lengths of floor-wall profiles on the wall</t>
  </si>
  <si>
    <t>largeur du chambranle de porte</t>
  </si>
  <si>
    <t>avec chambranle de porte</t>
  </si>
  <si>
    <t>(Los principios de planificación para determinar el número necesario de perfiles de distancia se puede encontrar en la lista de artículs / tarifa.)</t>
  </si>
  <si>
    <t>largeur de passage</t>
  </si>
  <si>
    <t>Dimensions du verre du vantail coulissant</t>
  </si>
  <si>
    <t>(En cas de poignées et/ou de serrure mécanique des perçages sont nécessaires.)</t>
  </si>
  <si>
    <t>Dimensions du verre du vantail fixe</t>
  </si>
  <si>
    <t>Attention: the maximum permissible sash weight is exceeded!</t>
  </si>
  <si>
    <t>Attention: the maximum permissible height-width ratio of 3:1 is exceeded!</t>
  </si>
  <si>
    <t>Attention: le rapport hauteur / largeur maximal autorisé (3 : 1) est dépassé!</t>
  </si>
  <si>
    <t>H = hauteur du système
HS = hauteur du verre du vantail coulissant
HP = hauteur du profilé
LS = longueur du rail de roulement / du capot
LK = longueur des profilés d'arrêt
LW = largeur d'ouverture (baie)
LWt = largeur de passage
WS = largeur du verre du vantail coulissant (avec poignée)
WSZ = largeur supplémentaire du vantail coulissant pour poignée</t>
  </si>
  <si>
    <t>H = hauteur du système
HF = hauteur du verre du vantail fixe
HS = hauteur du verre du vantail coulissant
HP = hauteur du profilé
LS = longueur du rail de roulement / du capot
LK = longueur des profilés d'arrêt
LW = largeur d'ouverture (baie)
LWt = largeur de passage
WF = largeur du verre du vantail fixe
WS = largeur du verre du vantail coulissant (avec poignée)
WFZ = largeur supplémentaire du vantail fixe
WSZ = largeur supplémentaire du vantail coulissant pour poignée</t>
  </si>
  <si>
    <t>H = hauteur du système
HS = hauteur du verre du vantail coulissant
LS = longueur du rail de roulement / du capot
LW = largeur d'ouverture (baie)
LWt = largeur de passage
WS = largeur du verre du vantail coulissant (avec poignée)
WSZ = largeur supplémentaire du vantail coulissant pour poignée</t>
  </si>
  <si>
    <t>H = hauteur du système
HS = hauteur du verre du vantail coulissant
HP = hauteur du profilé
HZ = bord supérieur du chambranle de porte
LS = longueur du rail de roulement / du capot
LW = largeur d'ouverture (baie)
LWt = largeur de passage
WS = largeur du verre du vantail coulissant (avec poignée)
WSZ = largeur supplémentaire du vantail coulissant pour poignée
ZB = largeur du chambranle de porte</t>
  </si>
  <si>
    <t>H = hauteur du système
HF = hauteur du verre du vantail fixe
HS = hauteur du verre du vantail coulissant
LS = longueur du rail de roulement / du capot
LW = largeur d'ouverture (baie)
LWt = largeur de passage
WF = largeur du verre du vantail fixe
WS = larguer du verre du vantail coulissant (avec poignée)
WFZ = largeur supplémentaire du vantail fixe
WSZ = largeur supplémentaire du vantail coulissant pour poignée</t>
  </si>
  <si>
    <t>Longueur max. du profilé = …</t>
  </si>
  <si>
    <t>Max. profile length = …</t>
  </si>
  <si>
    <t>Max. Profillänge = …</t>
  </si>
  <si>
    <t>Longitud máx. de perfil = …</t>
  </si>
  <si>
    <t>Please select the appropriate category:</t>
  </si>
  <si>
    <t>Bitte wählen Sie die zutreffende Kategorie aus:</t>
  </si>
  <si>
    <t>Veuillez sélectionner la catégorie appropriée:</t>
  </si>
  <si>
    <t>Seleccione la categoría adecuada:</t>
  </si>
  <si>
    <t>Qty. in pcs.</t>
  </si>
  <si>
    <t>Qté. en pcs.</t>
  </si>
  <si>
    <t>Menge in St.</t>
  </si>
  <si>
    <t>(Glass cutouts/drillings for handles and/or mechanical locks might probably
be required.)</t>
  </si>
  <si>
    <t>Für Englisch Trennzeichen über Optionen - Erweitert - Trennzeichen…. Automatisch anpassen
Bei Sprachänderung Dropdown für BW-Pr. Aktualisieren</t>
  </si>
  <si>
    <t>Zusatzbreite Schiebeflügel
für Griff</t>
  </si>
  <si>
    <t>additional width of sliding sash
for handle</t>
  </si>
  <si>
    <t>largeur supplémentaire du vantail coulissant
pour la poignée</t>
  </si>
  <si>
    <t>ancho adicional de la hoja corredera
para pomo</t>
  </si>
  <si>
    <t>Überprüfung Flügelgewicht, Aspektverhältnis und
Mindestflügelbreite</t>
  </si>
  <si>
    <t>Check of sash weight, height-width ratio and
minimum sash width</t>
  </si>
  <si>
    <t>Contrôle du poids du vantail, du rapport hauteur / largeur et
de la largeur minimale du vantail</t>
  </si>
  <si>
    <t>Comprobación del peso de la hoja, la relación de aspecto y 
el ancho mínimo de la hoja</t>
  </si>
  <si>
    <t>Zusatzbreite Festflügel
(≥ 3 mm)</t>
  </si>
  <si>
    <t>additional width of sidelight
(≥ 3 mm)</t>
  </si>
  <si>
    <t>largeur supplémentaire du vantail fixe
(≥ 3 mm)</t>
  </si>
  <si>
    <t>ancho adicional de la hoja fija
(≥ 3 mm)</t>
  </si>
  <si>
    <t>Portavant M 50 / M 80: Profil- und Glasmaßrechner</t>
  </si>
  <si>
    <t>Portavant M 50 / M 80: profile and glass dimensions calculator</t>
  </si>
  <si>
    <t>Portavant M 50 / M 80 : calculateur de dimensions des profilés et vantaux</t>
  </si>
  <si>
    <t>Portavant M 50 / M 80: calculadora de perfiles y dimensiones</t>
  </si>
  <si>
    <t>Portavant M 50 / M 80: Wandmontage mit Zarge, einseitig (ohne Anschlag-/Schließkasten)</t>
  </si>
  <si>
    <t>Portavant M 50 / M 80 : wall mounting with door frame, one-sided (without door stop profiles)</t>
  </si>
  <si>
    <t>Portavant M 50 / M 80 : montage mural avec chambranle de porte, unilatéral (sans profilés d'arrêt)</t>
  </si>
  <si>
    <t>Portavant M 50 / M 80: Wandmontage/Deckenmontage ohne Festflügel, einseitig (ohne Anschlag-/Schließkasten und ohne Zarge)</t>
  </si>
  <si>
    <t>Portavant M 50 / M 80: wall/ceiling mounting without sidelight, one-sided (without door stop profiles and without door frame)</t>
  </si>
  <si>
    <t>Portavant M 50 / M 80 : montage mural / plafond sans vantail fixe, unilatéral (sans profilés d'arrêt et sans chambranle de porte)</t>
  </si>
  <si>
    <t>Portavant M 50 / M 80: Wandmontage/Deckenmontage ohne Festflügel, zweiseitig</t>
  </si>
  <si>
    <t>Portavant M 50 / M 80: wall/ceiling mounting without sidelight, two-sided</t>
  </si>
  <si>
    <t>Portavant M 50 / M 80 : montage mural / plafond sans vantail fixe, bilatéral</t>
  </si>
  <si>
    <t>Portavant M 50 / M 80: Deckenmontage mit Festflügel, einseitig (ohne Anschlag-/Schließkasten)</t>
  </si>
  <si>
    <t>Portavant M 50 / M 80: ceiling mounting with sidelight, one-sided (without door stop profiles)</t>
  </si>
  <si>
    <t>Portavant M 50 / M 80 : montage plafond avec vantail fixe, unilatéral (sans profilés d'arrêt)</t>
  </si>
  <si>
    <t>Portavant M 50 / M 80: Deckenmontage mit Festflügel, zweiseitig</t>
  </si>
  <si>
    <t>Portavant M 50 / M 80: ceiling mounting with sidelight, two-sided</t>
  </si>
  <si>
    <t>Portavant M 50 / M 80 : montage plafond avec vantail fixe, bilatéral</t>
  </si>
  <si>
    <t>Portavant M 50 / M 80: Wandmontage, einseitig mit Anschlag-/Schließkasten</t>
  </si>
  <si>
    <t>Portavant M 50 / M 80: wall mounting, one-sided with door stop profiles</t>
  </si>
  <si>
    <t>Portavant M 50 / M 80 : montage mural, unilatéral avec profilés d'arrêt</t>
  </si>
  <si>
    <t>Portavant M 50 / M 80: Deckenmontage mit Festflügel, einseitig mit Anschlag-/Schließkasten</t>
  </si>
  <si>
    <t>Portavant M 50 / M 80: ceiling mounting with sidelight, one-sided with door stop profiles</t>
  </si>
  <si>
    <t>Portavant M 50 / M 80 : montage plafond avec vantail fixe, unilatéral avec profilés d'arrêt</t>
  </si>
  <si>
    <t>Glasbreite Schiebeflügel (≥ 330 mm)</t>
  </si>
  <si>
    <t>Glass width of sliding sash (≥ 330 mm)</t>
  </si>
  <si>
    <t>Largeur du verre du vantail coulissant (≥ 330 mm)</t>
  </si>
  <si>
    <t>Ancho de vidrio de la hoja corredera (≥ 330 mm)</t>
  </si>
  <si>
    <t>Achtung: Die Glasbreite des Schiebeflügels ist zu gering (Mindestglasbreite Schiebeflügel 330 mm)!</t>
  </si>
  <si>
    <t>Attention: the glass width of the sliding sash is too small (minimum sash width = 330 mm)!</t>
  </si>
  <si>
    <t>Attention: la largeur du verre du vantail coulissant est trop étroite (largeur minimale = 330 mm)!</t>
  </si>
  <si>
    <t>Atención: ¡El ancho del vidrio de la hoja corredera es demasiado pequeño (ancho minimo = 330 mm)!</t>
  </si>
  <si>
    <t>HS = H - 51</t>
  </si>
  <si>
    <t>HF = H - 51</t>
  </si>
  <si>
    <t>Überlapp Wand schließseitig (PROFIL)</t>
  </si>
  <si>
    <t>Achtung: Die maximale Profillänge wird überschritten!</t>
  </si>
  <si>
    <t>Stirnmontage</t>
  </si>
  <si>
    <t>BWPH = Boden-Wand-Profil horizontal
BWPV = Boden-Wand-Profil vertikal
H = Systemhöhe
HF = Glashöhe Festflügel
HS = Glashöhe Schiebeflügel
LS = Länge Laufschiene/Blende
LW = Lichte Weite (bauseits)
LWt = Lichte Weite (Durchgangsbreite)
WF = Glasbreite Festflügel
WS = Glasbreite Schiebeflügel (mit Griff)
WFZ = Zusatzbreite Festflügel
WSZ = Zusatzbreite Schiebeflügel für Griff</t>
  </si>
  <si>
    <t>Hinweis: Bei dieser Einbausituation ist die Verwendung der Portavant Boden-Wand-Profile sowie des Silikonbands obligatorisch.</t>
  </si>
  <si>
    <t>(Bei der obligatorischen Verwendung des Boden-Wand-Profils (U-Profil) muss WF (Glasbreite Festflügel) um 6 mm gekürzt werden.)</t>
  </si>
  <si>
    <t>Bitte verwenden Sie die Zubehör-/Komplett-Sets unseres Portavant M 50.</t>
  </si>
  <si>
    <t>Bitte verwenden Sie die Zubehör-/Komplett-Sets unseres Portavant M 80.</t>
  </si>
  <si>
    <t>Montaje a la pared</t>
  </si>
  <si>
    <t>Portavant M 50 / M 80: montaje a la pared con marco de puerta, unilateral (sin perfiles de tope)</t>
  </si>
  <si>
    <t>Portavant M 50 / M 80: montaje a la pared, unilateral con perfiles de tope</t>
  </si>
  <si>
    <t>¿Le gustaría utilizar un perfil de suelo/pared verticalmente para fijar la hoja fija a la pared?</t>
  </si>
  <si>
    <t>¿Le gustaría utilizar un perfil de suelo/pared verticalmente para fijar las hojas fijas a la pared?</t>
  </si>
  <si>
    <t>Montaje al techo</t>
  </si>
  <si>
    <t>Portavant M 50 / M 80: montaje al techo con hoja fija, unilateral (sin perfiles de tope)</t>
  </si>
  <si>
    <t>Portavant M 50 / M 80: montaje al techo con hoja fija, bilateral</t>
  </si>
  <si>
    <t>Portavant M 50 / M 80: montaje al techo con hoja fija, unilateral con perfiles de tope</t>
  </si>
  <si>
    <t>Montaje a la pared/
al techo</t>
  </si>
  <si>
    <t>Portavant M 50 / M 80: montaje a la pared / al techo sin hoja fija, unilateral (sin perfiles de tope y sin marco de puerta)</t>
  </si>
  <si>
    <t>Portavant M 50 / M 80: montaje a la pared / al techo sin hoja fija, bilateral</t>
  </si>
  <si>
    <t>peso de tirador</t>
  </si>
  <si>
    <t>Cant. en pza.</t>
  </si>
  <si>
    <t>longitud de perfil de recubrimiento</t>
  </si>
  <si>
    <t>Willach übernimmt keine Haftung für eventuelle Schäden jeglicher Art, die aus der Benutzung dieses Profil- und Glasmaßrechners entstehen könnten. (01.09.2021 - Rev. 0)</t>
  </si>
  <si>
    <t>Willach will not assume any liability for any damages of any kind that might be resulting from the use of this profile and glass dimension calculator. (01.09.2021 - Rev. 0)</t>
  </si>
  <si>
    <t>Willach n'assume aucune responsabilité pour tout dommage de quelque nature que ce soit qui pourrait résulter de l'utilisation de ce calculateur de dimensions des profilés et vantaux. (01.09.2021 - Rev. 0)</t>
  </si>
  <si>
    <t>Willach no asume ninguna responsabilidad por los daños de cualquier tipo que pudieran resultar del uso de este calculadora de perfiles y dimensiones. (01.09.2021 - Rev.0)</t>
  </si>
  <si>
    <t>Das Flügelgewicht des Schiebeflügels inkl. Griff darf 50 kg (Portavant M 50) bzw. 80 kg (Portavant M 80) nicht überschreiten. 
Das Verhältnis von Höhe zu Breite des Schiebeflügels darf maximal 3 : 1 betragen.
Der Schiebeflügel muss mindestens 330 mm breit sein.</t>
  </si>
  <si>
    <t>Das Flügelgewicht des Schiebeflügels inkl. Griff darf 50 kg (Portavant M 50) bzw. 80 kg (Portavant M 80) nicht überschreiten. 
Das Verhältnis von Höhe zu Breite der Schiebeflügel darf maximal 3 : 1 betragen.
Die Mindestbreite der Schiebeflügel darf 330 mm nicht unterschreiten.</t>
  </si>
  <si>
    <t>The weight of the sliding sash (including handles) must not exceed 50 kg (Portavant M 50) / 80 kg (Portavant M 80).
The maximum height-width ratio of the sliding sash is 3:1.
The minimum width of the sliding sash is 330 mm.</t>
  </si>
  <si>
    <t>Le poid du vantail coulissant (poignée incl.) ne doit pas dépasser 50 kg (Portavant M 50) / 80 kg (Portavant M 80).
Le rapport hauteur/largeur maximal admissible du vantail coulissant est de 3 : 1.
Le vantail coulissant doit avoir une largeur minimale de 330 mm.</t>
  </si>
  <si>
    <t xml:space="preserve">El peso de la hoja corredera (pomo incluido) no debe superar los 50 kg (Portavant M 50) / 80 kg (Portavant M 80).
La relación altura/ancho máxima permitida de la hoja corredera es de 3:1.
El ancho mínimo de la hoja corredera es de 330 mm.
</t>
  </si>
  <si>
    <t>The weight of the sliding sash (including handles) must not exceed 50 kg (Portavant M 50) / 80 kg (Portavant M 80) each.
The maximum height-width ratio of the sliding sashes is 3:1.
The minimum width of the sliding sashes is 330 mm each.</t>
  </si>
  <si>
    <t>Le poid du vantail coulissant (poignée incl.) ne doit pas dépasser 50 kg (Portavant M 50) / 80 kg (Portavant M 80) chacun.
Le rapport hauteur/largeur maximal admissible des vantaux coulissants est de 3 : 1.
Les vvantaux coulissants doivent avoir une largeur minimale de 330 mm chacun.</t>
  </si>
  <si>
    <t xml:space="preserve">El peso de la hoja corredera (pomo incluido) no debe superar los 50 kg (Portavant M 50) / 80 kg (Portavant M 80) cada uno.
La relación altura/ancho máxima permitida de las hojas correderas es de 3:1.
El ancho mínimo de las hojas correderas es de 330 mm cada uno.
</t>
  </si>
  <si>
    <t>Flügelgewicht Schiebeflügel mit Griff (≤ 50 kg / 80 kg)</t>
  </si>
  <si>
    <t>Weight of sliding sash with handle (≤ 50 kg / 80 kg)</t>
  </si>
  <si>
    <t>Poids du vantail coulissant poignée inclue (≤ 50 kg / 80 kg)</t>
  </si>
  <si>
    <t>Peso de la hoja corredera (≤ 50 kg / 80 kg)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</si>
</sst>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37" x14ac:knownFonts="1">
    <font>
      <sz val="10"/>
      <name val="Arial"/>
    </font>
    <font>
      <sz val="8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6"/>
      <color theme="0"/>
      <name val="Arial"/>
      <family val="2"/>
    </font>
    <font>
      <b/>
      <sz val="9"/>
      <color theme="0"/>
      <name val="Arial"/>
      <family val="2"/>
    </font>
    <font>
      <sz val="12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sz val="10"/>
      <color rgb="FFC00000"/>
      <name val="Arial"/>
      <family val="2"/>
    </font>
    <font>
      <sz val="11"/>
      <color rgb="FF9C0006"/>
      <name val="Calibri"/>
      <family val="2"/>
      <scheme val="minor"/>
    </font>
    <font>
      <sz val="9"/>
      <color theme="0"/>
      <name val="Arial"/>
      <family val="2"/>
    </font>
    <font>
      <sz val="12"/>
      <color rgb="FFFF0000"/>
      <name val="Arial"/>
      <family val="2"/>
    </font>
    <font>
      <sz val="10"/>
      <color rgb="FFFF0000"/>
      <name val="Arial"/>
      <family val="2"/>
    </font>
    <font>
      <b/>
      <sz val="12"/>
      <color theme="0"/>
      <name val="Arial"/>
      <family val="2"/>
    </font>
    <font>
      <sz val="14"/>
      <name val="Arial"/>
      <family val="2"/>
    </font>
    <font>
      <sz val="11"/>
      <color rgb="FFFF0000"/>
      <name val="Arial"/>
      <family val="2"/>
    </font>
    <font>
      <sz val="14"/>
      <color rgb="FFFF0000"/>
      <name val="Arial"/>
      <family val="2"/>
    </font>
    <font>
      <sz val="12"/>
      <color theme="1"/>
      <name val="Arial"/>
      <family val="2"/>
    </font>
    <font>
      <sz val="12"/>
      <color theme="0"/>
      <name val="Arial"/>
      <family val="2"/>
    </font>
    <font>
      <b/>
      <sz val="12"/>
      <color theme="0" tint="-0.249977111117893"/>
      <name val="Arial"/>
      <family val="2"/>
    </font>
    <font>
      <sz val="12"/>
      <color theme="0" tint="-0.249977111117893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Arial"/>
      <family val="2"/>
    </font>
    <font>
      <sz val="12"/>
      <color theme="1"/>
      <name val="Calibri"/>
      <family val="2"/>
    </font>
    <font>
      <b/>
      <sz val="12"/>
      <color theme="1"/>
      <name val="Arial"/>
      <family val="2"/>
    </font>
    <font>
      <b/>
      <sz val="26"/>
      <color theme="0"/>
      <name val="Arial"/>
      <family val="2"/>
    </font>
    <font>
      <b/>
      <sz val="18"/>
      <name val="Arial"/>
      <family val="2"/>
    </font>
    <font>
      <b/>
      <sz val="14"/>
      <color rgb="FF007635"/>
      <name val="Arial"/>
      <family val="2"/>
    </font>
    <font>
      <b/>
      <u/>
      <sz val="16"/>
      <color rgb="FF007635"/>
      <name val="Arial"/>
      <family val="2"/>
    </font>
    <font>
      <b/>
      <u/>
      <sz val="18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0"/>
      <color theme="0" tint="-0.34998626667073579"/>
      <name val="Arial"/>
      <family val="2"/>
    </font>
    <font>
      <b/>
      <sz val="12"/>
      <color rgb="FF007635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763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</borders>
  <cellStyleXfs count="4">
    <xf numFmtId="0" fontId="0" fillId="0" borderId="0"/>
    <xf numFmtId="0" fontId="12" fillId="6" borderId="0" applyNumberFormat="0" applyBorder="0" applyAlignment="0" applyProtection="0"/>
    <xf numFmtId="0" fontId="5" fillId="0" borderId="0"/>
    <xf numFmtId="0" fontId="24" fillId="0" borderId="0" applyNumberFormat="0" applyFill="0" applyBorder="0" applyAlignment="0" applyProtection="0"/>
  </cellStyleXfs>
  <cellXfs count="555">
    <xf numFmtId="0" fontId="0" fillId="0" borderId="0" xfId="0"/>
    <xf numFmtId="0" fontId="0" fillId="0" borderId="0" xfId="0" applyProtection="1"/>
    <xf numFmtId="164" fontId="0" fillId="0" borderId="0" xfId="0" applyNumberFormat="1" applyProtection="1"/>
    <xf numFmtId="0" fontId="5" fillId="0" borderId="0" xfId="0" applyFont="1" applyAlignment="1" applyProtection="1">
      <alignment horizontal="left"/>
    </xf>
    <xf numFmtId="0" fontId="5" fillId="0" borderId="5" xfId="0" applyFont="1" applyBorder="1" applyAlignment="1" applyProtection="1">
      <alignment horizontal="left"/>
    </xf>
    <xf numFmtId="0" fontId="6" fillId="3" borderId="9" xfId="0" applyFont="1" applyFill="1" applyBorder="1" applyAlignment="1" applyProtection="1"/>
    <xf numFmtId="0" fontId="6" fillId="3" borderId="7" xfId="0" applyFont="1" applyFill="1" applyBorder="1" applyAlignment="1" applyProtection="1">
      <alignment horizontal="center"/>
    </xf>
    <xf numFmtId="0" fontId="6" fillId="3" borderId="10" xfId="0" applyFont="1" applyFill="1" applyBorder="1" applyAlignment="1" applyProtection="1">
      <alignment horizontal="center" vertical="center"/>
    </xf>
    <xf numFmtId="0" fontId="7" fillId="3" borderId="10" xfId="0" applyFont="1" applyFill="1" applyBorder="1" applyAlignment="1" applyProtection="1">
      <alignment horizontal="center"/>
    </xf>
    <xf numFmtId="0" fontId="7" fillId="3" borderId="10" xfId="0" applyFont="1" applyFill="1" applyBorder="1" applyAlignment="1" applyProtection="1">
      <alignment horizontal="left"/>
    </xf>
    <xf numFmtId="0" fontId="6" fillId="3" borderId="10" xfId="0" applyFont="1" applyFill="1" applyBorder="1" applyAlignment="1" applyProtection="1">
      <alignment horizontal="center"/>
    </xf>
    <xf numFmtId="0" fontId="3" fillId="0" borderId="0" xfId="0" applyFont="1" applyFill="1" applyAlignment="1" applyProtection="1"/>
    <xf numFmtId="0" fontId="8" fillId="0" borderId="0" xfId="0" applyFont="1" applyAlignment="1" applyProtection="1">
      <alignment vertical="center"/>
    </xf>
    <xf numFmtId="0" fontId="4" fillId="0" borderId="0" xfId="0" applyFont="1" applyFill="1" applyBorder="1" applyAlignment="1" applyProtection="1">
      <alignment horizontal="center" vertical="center"/>
    </xf>
    <xf numFmtId="0" fontId="0" fillId="0" borderId="0" xfId="0" applyBorder="1" applyAlignment="1" applyProtection="1">
      <alignment vertical="center"/>
    </xf>
    <xf numFmtId="0" fontId="8" fillId="0" borderId="2" xfId="0" applyFont="1" applyBorder="1" applyAlignment="1" applyProtection="1">
      <alignment vertical="center"/>
    </xf>
    <xf numFmtId="0" fontId="8" fillId="0" borderId="0" xfId="0" applyFont="1" applyBorder="1" applyAlignment="1" applyProtection="1">
      <alignment vertical="center"/>
    </xf>
    <xf numFmtId="0" fontId="5" fillId="0" borderId="0" xfId="0" applyFont="1" applyBorder="1" applyAlignment="1" applyProtection="1">
      <alignment horizontal="left" vertical="center"/>
    </xf>
    <xf numFmtId="164" fontId="8" fillId="0" borderId="0" xfId="0" applyNumberFormat="1" applyFont="1" applyBorder="1" applyAlignment="1" applyProtection="1">
      <alignment vertical="center"/>
    </xf>
    <xf numFmtId="0" fontId="8" fillId="0" borderId="3" xfId="0" applyFont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vertical="center"/>
    </xf>
    <xf numFmtId="0" fontId="8" fillId="0" borderId="11" xfId="0" applyFont="1" applyBorder="1" applyAlignment="1" applyProtection="1">
      <alignment vertical="center"/>
    </xf>
    <xf numFmtId="164" fontId="8" fillId="0" borderId="10" xfId="0" applyNumberFormat="1" applyFont="1" applyBorder="1" applyAlignment="1" applyProtection="1">
      <alignment vertical="center"/>
    </xf>
    <xf numFmtId="0" fontId="8" fillId="0" borderId="12" xfId="0" applyFont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/>
    </xf>
    <xf numFmtId="0" fontId="8" fillId="0" borderId="1" xfId="0" applyFont="1" applyBorder="1" applyAlignment="1" applyProtection="1">
      <alignment horizontal="left" vertical="center"/>
    </xf>
    <xf numFmtId="3" fontId="8" fillId="4" borderId="1" xfId="0" applyNumberFormat="1" applyFont="1" applyFill="1" applyBorder="1" applyAlignment="1" applyProtection="1">
      <alignment vertical="center"/>
      <protection locked="0"/>
    </xf>
    <xf numFmtId="0" fontId="9" fillId="0" borderId="0" xfId="0" applyFont="1" applyFill="1" applyBorder="1" applyAlignment="1" applyProtection="1">
      <alignment horizontal="left" vertical="center"/>
    </xf>
    <xf numFmtId="0" fontId="8" fillId="0" borderId="2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horizontal="center" vertical="center"/>
    </xf>
    <xf numFmtId="3" fontId="8" fillId="0" borderId="0" xfId="0" applyNumberFormat="1" applyFont="1" applyBorder="1" applyAlignment="1" applyProtection="1">
      <alignment vertical="center"/>
    </xf>
    <xf numFmtId="0" fontId="8" fillId="0" borderId="0" xfId="0" applyFont="1" applyBorder="1" applyAlignment="1" applyProtection="1">
      <alignment horizontal="left" vertical="center"/>
    </xf>
    <xf numFmtId="4" fontId="8" fillId="0" borderId="0" xfId="0" applyNumberFormat="1" applyFont="1" applyBorder="1" applyAlignment="1" applyProtection="1">
      <alignment vertical="center"/>
    </xf>
    <xf numFmtId="0" fontId="8" fillId="0" borderId="3" xfId="0" applyFont="1" applyFill="1" applyBorder="1" applyAlignment="1" applyProtection="1">
      <alignment horizontal="center" vertical="center"/>
    </xf>
    <xf numFmtId="0" fontId="9" fillId="0" borderId="2" xfId="0" applyFont="1" applyFill="1" applyBorder="1" applyAlignment="1" applyProtection="1">
      <alignment horizontal="left" vertical="center"/>
    </xf>
    <xf numFmtId="0" fontId="8" fillId="0" borderId="2" xfId="0" applyFont="1" applyFill="1" applyBorder="1" applyAlignment="1" applyProtection="1">
      <alignment horizontal="left" vertical="center"/>
    </xf>
    <xf numFmtId="0" fontId="4" fillId="0" borderId="5" xfId="0" applyFont="1" applyBorder="1" applyAlignment="1" applyProtection="1">
      <alignment horizontal="center" vertical="center"/>
    </xf>
    <xf numFmtId="0" fontId="8" fillId="0" borderId="5" xfId="0" applyFont="1" applyFill="1" applyBorder="1" applyAlignment="1" applyProtection="1">
      <alignment horizontal="left" vertical="center"/>
    </xf>
    <xf numFmtId="3" fontId="8" fillId="0" borderId="5" xfId="0" applyNumberFormat="1" applyFont="1" applyFill="1" applyBorder="1" applyAlignment="1" applyProtection="1">
      <alignment vertical="center"/>
    </xf>
    <xf numFmtId="0" fontId="8" fillId="0" borderId="1" xfId="0" applyFont="1" applyBorder="1" applyAlignment="1" applyProtection="1">
      <alignment vertical="center"/>
    </xf>
    <xf numFmtId="0" fontId="8" fillId="0" borderId="8" xfId="0" applyFont="1" applyBorder="1" applyAlignment="1" applyProtection="1">
      <alignment vertical="center"/>
    </xf>
    <xf numFmtId="4" fontId="8" fillId="4" borderId="1" xfId="0" applyNumberFormat="1" applyFont="1" applyFill="1" applyBorder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vertical="center"/>
      <protection locked="0"/>
    </xf>
    <xf numFmtId="0" fontId="10" fillId="0" borderId="1" xfId="0" applyFont="1" applyBorder="1" applyAlignment="1" applyProtection="1">
      <alignment horizontal="center" vertical="center"/>
    </xf>
    <xf numFmtId="3" fontId="8" fillId="0" borderId="1" xfId="0" applyNumberFormat="1" applyFont="1" applyBorder="1" applyAlignment="1" applyProtection="1">
      <alignment vertical="center"/>
    </xf>
    <xf numFmtId="0" fontId="8" fillId="0" borderId="0" xfId="0" applyFont="1" applyProtection="1"/>
    <xf numFmtId="0" fontId="8" fillId="0" borderId="4" xfId="0" applyFont="1" applyBorder="1" applyAlignment="1" applyProtection="1">
      <alignment vertical="center"/>
    </xf>
    <xf numFmtId="0" fontId="2" fillId="0" borderId="5" xfId="0" applyFont="1" applyBorder="1" applyAlignment="1" applyProtection="1">
      <alignment horizontal="left" vertical="center"/>
    </xf>
    <xf numFmtId="164" fontId="8" fillId="0" borderId="5" xfId="0" applyNumberFormat="1" applyFont="1" applyBorder="1" applyAlignment="1" applyProtection="1">
      <alignment vertical="center"/>
    </xf>
    <xf numFmtId="0" fontId="8" fillId="0" borderId="6" xfId="0" applyFont="1" applyBorder="1" applyAlignment="1" applyProtection="1">
      <alignment horizontal="center" vertical="center"/>
    </xf>
    <xf numFmtId="0" fontId="0" fillId="0" borderId="0" xfId="0" applyBorder="1" applyAlignment="1" applyProtection="1"/>
    <xf numFmtId="0" fontId="0" fillId="0" borderId="4" xfId="0" applyBorder="1" applyAlignment="1" applyProtection="1"/>
    <xf numFmtId="0" fontId="0" fillId="0" borderId="6" xfId="0" applyBorder="1" applyAlignment="1" applyProtection="1"/>
    <xf numFmtId="0" fontId="8" fillId="0" borderId="0" xfId="0" applyFont="1" applyBorder="1" applyProtection="1"/>
    <xf numFmtId="164" fontId="4" fillId="0" borderId="0" xfId="0" applyNumberFormat="1" applyFont="1" applyAlignment="1" applyProtection="1">
      <alignment horizontal="center"/>
    </xf>
    <xf numFmtId="0" fontId="8" fillId="0" borderId="0" xfId="0" applyFont="1" applyAlignment="1" applyProtection="1">
      <alignment horizontal="center"/>
    </xf>
    <xf numFmtId="0" fontId="8" fillId="0" borderId="0" xfId="0" applyFont="1" applyFill="1" applyProtection="1"/>
    <xf numFmtId="0" fontId="4" fillId="0" borderId="0" xfId="0" applyFont="1" applyFill="1" applyBorder="1" applyAlignment="1" applyProtection="1">
      <alignment horizontal="center"/>
    </xf>
    <xf numFmtId="0" fontId="8" fillId="0" borderId="11" xfId="0" applyFont="1" applyBorder="1" applyProtection="1"/>
    <xf numFmtId="0" fontId="8" fillId="0" borderId="2" xfId="0" applyFont="1" applyBorder="1" applyProtection="1"/>
    <xf numFmtId="0" fontId="8" fillId="0" borderId="3" xfId="0" applyFont="1" applyBorder="1" applyProtection="1"/>
    <xf numFmtId="0" fontId="8" fillId="0" borderId="0" xfId="0" applyFont="1" applyFill="1" applyBorder="1" applyProtection="1"/>
    <xf numFmtId="0" fontId="4" fillId="0" borderId="10" xfId="0" applyFont="1" applyBorder="1" applyAlignment="1" applyProtection="1">
      <alignment horizontal="center"/>
    </xf>
    <xf numFmtId="0" fontId="2" fillId="0" borderId="10" xfId="0" applyFont="1" applyBorder="1" applyAlignment="1" applyProtection="1">
      <alignment horizontal="left"/>
    </xf>
    <xf numFmtId="164" fontId="8" fillId="0" borderId="10" xfId="0" applyNumberFormat="1" applyFont="1" applyBorder="1" applyProtection="1"/>
    <xf numFmtId="0" fontId="8" fillId="0" borderId="12" xfId="0" applyFont="1" applyBorder="1" applyAlignment="1" applyProtection="1">
      <alignment horizontal="center"/>
    </xf>
    <xf numFmtId="0" fontId="9" fillId="0" borderId="0" xfId="0" applyFont="1" applyFill="1" applyBorder="1" applyAlignment="1" applyProtection="1">
      <alignment horizontal="left" indent="1"/>
    </xf>
    <xf numFmtId="0" fontId="9" fillId="0" borderId="3" xfId="0" applyFont="1" applyBorder="1" applyAlignment="1" applyProtection="1">
      <alignment horizontal="center"/>
    </xf>
    <xf numFmtId="4" fontId="8" fillId="0" borderId="0" xfId="0" applyNumberFormat="1" applyFont="1" applyBorder="1" applyProtection="1"/>
    <xf numFmtId="0" fontId="8" fillId="0" borderId="3" xfId="0" applyFont="1" applyBorder="1" applyAlignment="1" applyProtection="1">
      <alignment horizontal="center"/>
    </xf>
    <xf numFmtId="0" fontId="8" fillId="0" borderId="0" xfId="0" applyFont="1" applyFill="1" applyBorder="1" applyAlignment="1" applyProtection="1">
      <alignment horizontal="left" indent="1"/>
    </xf>
    <xf numFmtId="0" fontId="11" fillId="0" borderId="3" xfId="0" applyFont="1" applyBorder="1" applyAlignment="1" applyProtection="1">
      <alignment vertical="center"/>
    </xf>
    <xf numFmtId="0" fontId="8" fillId="0" borderId="0" xfId="0" applyFont="1" applyBorder="1" applyAlignment="1" applyProtection="1">
      <alignment vertical="top" wrapText="1"/>
    </xf>
    <xf numFmtId="0" fontId="8" fillId="0" borderId="2" xfId="0" applyFont="1" applyBorder="1" applyAlignment="1" applyProtection="1">
      <alignment horizontal="left" vertical="top"/>
    </xf>
    <xf numFmtId="0" fontId="8" fillId="0" borderId="4" xfId="0" applyFont="1" applyBorder="1" applyProtection="1"/>
    <xf numFmtId="0" fontId="8" fillId="0" borderId="5" xfId="0" applyFont="1" applyBorder="1" applyProtection="1"/>
    <xf numFmtId="0" fontId="8" fillId="0" borderId="6" xfId="0" applyFont="1" applyBorder="1" applyProtection="1"/>
    <xf numFmtId="0" fontId="8" fillId="0" borderId="4" xfId="0" applyFont="1" applyBorder="1" applyAlignment="1" applyProtection="1">
      <alignment horizontal="left" vertical="top"/>
    </xf>
    <xf numFmtId="164" fontId="8" fillId="0" borderId="5" xfId="0" applyNumberFormat="1" applyFont="1" applyBorder="1" applyProtection="1"/>
    <xf numFmtId="0" fontId="8" fillId="0" borderId="5" xfId="0" applyFont="1" applyBorder="1" applyAlignment="1" applyProtection="1">
      <alignment horizontal="center"/>
    </xf>
    <xf numFmtId="0" fontId="8" fillId="0" borderId="5" xfId="0" applyFont="1" applyBorder="1" applyAlignment="1" applyProtection="1">
      <alignment wrapText="1"/>
    </xf>
    <xf numFmtId="0" fontId="8" fillId="0" borderId="5" xfId="0" applyFont="1" applyBorder="1" applyAlignment="1" applyProtection="1">
      <alignment vertical="top" wrapText="1"/>
    </xf>
    <xf numFmtId="0" fontId="8" fillId="0" borderId="5" xfId="0" applyFont="1" applyBorder="1" applyAlignment="1" applyProtection="1">
      <alignment horizontal="left" vertical="top"/>
    </xf>
    <xf numFmtId="0" fontId="5" fillId="0" borderId="0" xfId="0" applyFont="1" applyBorder="1" applyAlignment="1" applyProtection="1">
      <alignment horizontal="left"/>
    </xf>
    <xf numFmtId="164" fontId="8" fillId="0" borderId="0" xfId="0" applyNumberFormat="1" applyFont="1" applyBorder="1" applyProtection="1"/>
    <xf numFmtId="0" fontId="4" fillId="0" borderId="1" xfId="0" applyFont="1" applyBorder="1" applyAlignment="1" applyProtection="1">
      <alignment horizontal="center"/>
    </xf>
    <xf numFmtId="0" fontId="8" fillId="0" borderId="1" xfId="0" applyFont="1" applyBorder="1" applyAlignment="1" applyProtection="1">
      <alignment horizontal="left"/>
    </xf>
    <xf numFmtId="0" fontId="4" fillId="0" borderId="0" xfId="0" applyFont="1" applyBorder="1" applyAlignment="1" applyProtection="1">
      <alignment horizontal="center"/>
    </xf>
    <xf numFmtId="0" fontId="8" fillId="0" borderId="3" xfId="0" applyFont="1" applyFill="1" applyBorder="1" applyAlignment="1" applyProtection="1">
      <alignment horizontal="center"/>
    </xf>
    <xf numFmtId="0" fontId="4" fillId="0" borderId="5" xfId="0" applyFont="1" applyBorder="1" applyAlignment="1" applyProtection="1">
      <alignment horizontal="center"/>
    </xf>
    <xf numFmtId="0" fontId="2" fillId="0" borderId="5" xfId="0" applyFont="1" applyBorder="1" applyAlignment="1" applyProtection="1">
      <alignment horizontal="left"/>
    </xf>
    <xf numFmtId="0" fontId="8" fillId="0" borderId="6" xfId="0" applyFont="1" applyBorder="1" applyAlignment="1" applyProtection="1">
      <alignment horizontal="center"/>
    </xf>
    <xf numFmtId="0" fontId="8" fillId="0" borderId="10" xfId="0" applyFont="1" applyBorder="1" applyProtection="1"/>
    <xf numFmtId="0" fontId="5" fillId="0" borderId="10" xfId="0" applyFont="1" applyBorder="1" applyAlignment="1" applyProtection="1">
      <alignment horizontal="left"/>
    </xf>
    <xf numFmtId="0" fontId="9" fillId="0" borderId="3" xfId="0" applyFont="1" applyBorder="1" applyAlignment="1" applyProtection="1">
      <alignment horizontal="center" vertical="top"/>
    </xf>
    <xf numFmtId="3" fontId="8" fillId="0" borderId="0" xfId="0" applyNumberFormat="1" applyFont="1" applyBorder="1" applyProtection="1"/>
    <xf numFmtId="0" fontId="8" fillId="0" borderId="3" xfId="0" applyFont="1" applyBorder="1" applyAlignment="1" applyProtection="1">
      <alignment horizontal="center" vertical="top"/>
    </xf>
    <xf numFmtId="0" fontId="8" fillId="0" borderId="5" xfId="0" applyFont="1" applyFill="1" applyBorder="1" applyAlignment="1" applyProtection="1">
      <alignment horizontal="left"/>
    </xf>
    <xf numFmtId="3" fontId="8" fillId="0" borderId="5" xfId="0" applyNumberFormat="1" applyFont="1" applyFill="1" applyBorder="1" applyProtection="1"/>
    <xf numFmtId="0" fontId="8" fillId="0" borderId="1" xfId="0" applyFont="1" applyBorder="1" applyAlignment="1" applyProtection="1"/>
    <xf numFmtId="0" fontId="8" fillId="0" borderId="8" xfId="0" applyFont="1" applyBorder="1" applyAlignment="1" applyProtection="1"/>
    <xf numFmtId="0" fontId="8" fillId="0" borderId="0" xfId="0" applyFont="1" applyFill="1" applyBorder="1" applyAlignment="1" applyProtection="1">
      <alignment horizontal="left"/>
    </xf>
    <xf numFmtId="3" fontId="8" fillId="0" borderId="0" xfId="0" applyNumberFormat="1" applyFont="1" applyFill="1" applyBorder="1" applyProtection="1"/>
    <xf numFmtId="0" fontId="0" fillId="0" borderId="2" xfId="0" applyBorder="1" applyAlignment="1" applyProtection="1"/>
    <xf numFmtId="0" fontId="2" fillId="0" borderId="0" xfId="0" applyFont="1" applyBorder="1" applyAlignment="1" applyProtection="1">
      <alignment horizontal="left"/>
    </xf>
    <xf numFmtId="3" fontId="8" fillId="0" borderId="1" xfId="0" applyNumberFormat="1" applyFont="1" applyBorder="1" applyProtection="1"/>
    <xf numFmtId="164" fontId="4" fillId="0" borderId="5" xfId="0" applyNumberFormat="1" applyFont="1" applyBorder="1" applyAlignment="1" applyProtection="1">
      <alignment horizontal="center"/>
    </xf>
    <xf numFmtId="164" fontId="4" fillId="0" borderId="0" xfId="0" applyNumberFormat="1" applyFont="1" applyBorder="1" applyAlignment="1" applyProtection="1">
      <alignment horizontal="center"/>
    </xf>
    <xf numFmtId="0" fontId="8" fillId="0" borderId="0" xfId="0" applyFont="1" applyBorder="1" applyAlignment="1" applyProtection="1">
      <alignment horizontal="center"/>
    </xf>
    <xf numFmtId="0" fontId="8" fillId="0" borderId="9" xfId="0" applyFont="1" applyBorder="1" applyAlignment="1" applyProtection="1">
      <alignment horizontal="left"/>
    </xf>
    <xf numFmtId="0" fontId="8" fillId="0" borderId="8" xfId="0" applyFont="1" applyBorder="1" applyAlignment="1" applyProtection="1">
      <alignment horizontal="left"/>
    </xf>
    <xf numFmtId="0" fontId="6" fillId="3" borderId="10" xfId="0" applyFont="1" applyFill="1" applyBorder="1" applyAlignment="1" applyProtection="1">
      <alignment horizontal="center"/>
    </xf>
    <xf numFmtId="0" fontId="2" fillId="0" borderId="0" xfId="0" applyFont="1" applyBorder="1" applyAlignment="1" applyProtection="1">
      <alignment horizontal="left" vertical="center"/>
    </xf>
    <xf numFmtId="0" fontId="8" fillId="0" borderId="0" xfId="0" applyFont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left" vertical="center"/>
    </xf>
    <xf numFmtId="0" fontId="8" fillId="0" borderId="0" xfId="0" applyFont="1" applyBorder="1" applyAlignment="1" applyProtection="1">
      <alignment horizontal="left" vertical="center" wrapText="1"/>
    </xf>
    <xf numFmtId="0" fontId="5" fillId="0" borderId="0" xfId="0" applyFont="1" applyAlignment="1">
      <alignment wrapText="1"/>
    </xf>
    <xf numFmtId="0" fontId="2" fillId="5" borderId="9" xfId="0" applyFont="1" applyFill="1" applyBorder="1" applyAlignment="1" applyProtection="1">
      <alignment vertical="center"/>
    </xf>
    <xf numFmtId="0" fontId="8" fillId="0" borderId="0" xfId="0" applyFont="1" applyBorder="1" applyAlignment="1" applyProtection="1">
      <alignment horizontal="left" vertical="center"/>
    </xf>
    <xf numFmtId="0" fontId="5" fillId="0" borderId="0" xfId="0" applyFont="1" applyAlignment="1">
      <alignment vertical="top" wrapText="1"/>
    </xf>
    <xf numFmtId="0" fontId="5" fillId="5" borderId="0" xfId="0" applyFont="1" applyFill="1" applyAlignment="1">
      <alignment vertical="top" wrapText="1"/>
    </xf>
    <xf numFmtId="0" fontId="8" fillId="0" borderId="10" xfId="0" applyFont="1" applyBorder="1" applyAlignment="1" applyProtection="1">
      <alignment vertical="center"/>
    </xf>
    <xf numFmtId="0" fontId="5" fillId="0" borderId="10" xfId="0" applyFont="1" applyBorder="1" applyAlignment="1" applyProtection="1">
      <alignment horizontal="left" vertical="center"/>
    </xf>
    <xf numFmtId="0" fontId="8" fillId="0" borderId="0" xfId="0" applyFont="1" applyBorder="1" applyAlignment="1" applyProtection="1">
      <alignment horizontal="left"/>
    </xf>
    <xf numFmtId="0" fontId="5" fillId="0" borderId="12" xfId="0" applyFont="1" applyBorder="1" applyAlignment="1" applyProtection="1">
      <alignment vertical="center" wrapText="1"/>
    </xf>
    <xf numFmtId="0" fontId="13" fillId="0" borderId="3" xfId="0" applyFont="1" applyBorder="1" applyAlignment="1" applyProtection="1">
      <alignment horizontal="center" vertical="top"/>
    </xf>
    <xf numFmtId="0" fontId="4" fillId="5" borderId="8" xfId="0" applyFont="1" applyFill="1" applyBorder="1" applyAlignment="1" applyProtection="1">
      <alignment vertical="center"/>
    </xf>
    <xf numFmtId="0" fontId="11" fillId="0" borderId="0" xfId="0" applyFont="1" applyBorder="1" applyAlignment="1" applyProtection="1">
      <alignment vertical="center" wrapText="1"/>
    </xf>
    <xf numFmtId="0" fontId="8" fillId="0" borderId="3" xfId="0" applyFont="1" applyFill="1" applyBorder="1" applyAlignment="1" applyProtection="1">
      <alignment horizontal="center" vertical="top"/>
    </xf>
    <xf numFmtId="0" fontId="8" fillId="0" borderId="0" xfId="0" applyFont="1" applyFill="1" applyBorder="1" applyAlignment="1" applyProtection="1">
      <alignment vertical="center" wrapText="1"/>
    </xf>
    <xf numFmtId="0" fontId="11" fillId="0" borderId="6" xfId="0" applyFont="1" applyBorder="1" applyAlignment="1" applyProtection="1">
      <alignment vertical="center"/>
    </xf>
    <xf numFmtId="3" fontId="8" fillId="0" borderId="0" xfId="0" applyNumberFormat="1" applyFont="1" applyFill="1" applyBorder="1" applyAlignment="1" applyProtection="1">
      <alignment horizontal="center" vertical="center"/>
    </xf>
    <xf numFmtId="4" fontId="14" fillId="8" borderId="1" xfId="1" applyNumberFormat="1" applyFont="1" applyFill="1" applyBorder="1" applyProtection="1"/>
    <xf numFmtId="4" fontId="14" fillId="8" borderId="1" xfId="0" applyNumberFormat="1" applyFont="1" applyFill="1" applyBorder="1" applyProtection="1"/>
    <xf numFmtId="0" fontId="15" fillId="0" borderId="0" xfId="0" applyFont="1" applyBorder="1" applyAlignment="1" applyProtection="1">
      <alignment vertical="center" wrapText="1"/>
    </xf>
    <xf numFmtId="0" fontId="15" fillId="0" borderId="0" xfId="0" applyFont="1" applyBorder="1" applyAlignment="1" applyProtection="1">
      <alignment vertical="center"/>
    </xf>
    <xf numFmtId="0" fontId="15" fillId="0" borderId="5" xfId="0" applyFont="1" applyBorder="1" applyAlignment="1" applyProtection="1">
      <alignment vertical="center" wrapText="1"/>
    </xf>
    <xf numFmtId="3" fontId="14" fillId="8" borderId="1" xfId="0" applyNumberFormat="1" applyFont="1" applyFill="1" applyBorder="1" applyProtection="1"/>
    <xf numFmtId="0" fontId="6" fillId="3" borderId="10" xfId="0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left" vertical="center"/>
    </xf>
    <xf numFmtId="0" fontId="8" fillId="0" borderId="9" xfId="0" applyFont="1" applyBorder="1" applyAlignment="1" applyProtection="1">
      <alignment horizontal="left"/>
    </xf>
    <xf numFmtId="0" fontId="8" fillId="0" borderId="8" xfId="0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left" vertical="center"/>
    </xf>
    <xf numFmtId="0" fontId="4" fillId="0" borderId="11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/>
    <xf numFmtId="0" fontId="0" fillId="0" borderId="0" xfId="0" applyAlignment="1">
      <alignment wrapText="1"/>
    </xf>
    <xf numFmtId="0" fontId="2" fillId="0" borderId="0" xfId="0" applyFont="1" applyAlignment="1">
      <alignment horizontal="center" wrapText="1"/>
    </xf>
    <xf numFmtId="0" fontId="5" fillId="0" borderId="0" xfId="0" applyFont="1" applyAlignment="1">
      <alignment horizontal="left" wrapText="1"/>
    </xf>
    <xf numFmtId="0" fontId="5" fillId="5" borderId="0" xfId="0" applyFont="1" applyFill="1" applyAlignment="1">
      <alignment wrapText="1"/>
    </xf>
    <xf numFmtId="0" fontId="5" fillId="0" borderId="3" xfId="0" applyFont="1" applyBorder="1" applyAlignment="1" applyProtection="1">
      <alignment vertical="center" wrapText="1"/>
    </xf>
    <xf numFmtId="0" fontId="4" fillId="5" borderId="12" xfId="0" applyFont="1" applyFill="1" applyBorder="1" applyAlignment="1" applyProtection="1">
      <alignment vertical="center"/>
    </xf>
    <xf numFmtId="0" fontId="15" fillId="0" borderId="10" xfId="0" applyFont="1" applyBorder="1" applyAlignment="1" applyProtection="1">
      <alignment vertical="top" wrapText="1"/>
    </xf>
    <xf numFmtId="0" fontId="4" fillId="0" borderId="0" xfId="0" applyFont="1" applyFill="1" applyBorder="1" applyAlignment="1" applyProtection="1">
      <alignment horizontal="center"/>
    </xf>
    <xf numFmtId="3" fontId="8" fillId="0" borderId="0" xfId="0" applyNumberFormat="1" applyFont="1" applyFill="1" applyBorder="1" applyAlignment="1" applyProtection="1">
      <alignment horizontal="center" vertical="center"/>
      <protection locked="0"/>
    </xf>
    <xf numFmtId="0" fontId="8" fillId="9" borderId="0" xfId="0" applyFont="1" applyFill="1" applyProtection="1"/>
    <xf numFmtId="0" fontId="4" fillId="9" borderId="0" xfId="0" applyFont="1" applyFill="1" applyBorder="1" applyAlignment="1" applyProtection="1">
      <alignment horizontal="center"/>
    </xf>
    <xf numFmtId="0" fontId="0" fillId="9" borderId="0" xfId="0" applyFill="1" applyBorder="1" applyAlignment="1" applyProtection="1"/>
    <xf numFmtId="0" fontId="2" fillId="9" borderId="0" xfId="0" applyFont="1" applyFill="1" applyBorder="1" applyAlignment="1" applyProtection="1">
      <alignment vertical="center"/>
    </xf>
    <xf numFmtId="0" fontId="4" fillId="9" borderId="0" xfId="0" applyFont="1" applyFill="1" applyBorder="1" applyAlignment="1" applyProtection="1">
      <alignment vertical="center"/>
    </xf>
    <xf numFmtId="0" fontId="8" fillId="9" borderId="2" xfId="0" applyFont="1" applyFill="1" applyBorder="1" applyProtection="1"/>
    <xf numFmtId="0" fontId="8" fillId="9" borderId="0" xfId="0" applyFont="1" applyFill="1" applyBorder="1" applyProtection="1"/>
    <xf numFmtId="0" fontId="5" fillId="9" borderId="0" xfId="0" applyFont="1" applyFill="1" applyBorder="1" applyAlignment="1" applyProtection="1">
      <alignment horizontal="left"/>
    </xf>
    <xf numFmtId="164" fontId="8" fillId="9" borderId="0" xfId="0" applyNumberFormat="1" applyFont="1" applyFill="1" applyBorder="1" applyProtection="1"/>
    <xf numFmtId="0" fontId="8" fillId="9" borderId="3" xfId="0" applyFont="1" applyFill="1" applyBorder="1" applyAlignment="1" applyProtection="1">
      <alignment horizontal="center"/>
    </xf>
    <xf numFmtId="0" fontId="2" fillId="9" borderId="0" xfId="0" applyFont="1" applyFill="1" applyBorder="1" applyAlignment="1" applyProtection="1">
      <alignment horizontal="left"/>
    </xf>
    <xf numFmtId="0" fontId="8" fillId="9" borderId="0" xfId="0" applyFont="1" applyFill="1" applyBorder="1" applyAlignment="1" applyProtection="1">
      <alignment horizontal="center"/>
    </xf>
    <xf numFmtId="0" fontId="4" fillId="9" borderId="0" xfId="0" applyFont="1" applyFill="1" applyBorder="1" applyAlignment="1" applyProtection="1">
      <alignment horizontal="center" vertical="center"/>
    </xf>
    <xf numFmtId="0" fontId="4" fillId="9" borderId="1" xfId="0" applyFont="1" applyFill="1" applyBorder="1" applyAlignment="1" applyProtection="1">
      <alignment horizontal="center" vertical="center"/>
    </xf>
    <xf numFmtId="0" fontId="8" fillId="9" borderId="1" xfId="0" applyFont="1" applyFill="1" applyBorder="1" applyAlignment="1" applyProtection="1">
      <alignment horizontal="left" vertical="center"/>
    </xf>
    <xf numFmtId="3" fontId="8" fillId="9" borderId="1" xfId="0" applyNumberFormat="1" applyFont="1" applyFill="1" applyBorder="1" applyAlignment="1" applyProtection="1">
      <alignment vertical="center"/>
      <protection locked="0"/>
    </xf>
    <xf numFmtId="0" fontId="8" fillId="9" borderId="3" xfId="0" applyFont="1" applyFill="1" applyBorder="1" applyAlignment="1" applyProtection="1">
      <alignment horizontal="center" vertical="center"/>
    </xf>
    <xf numFmtId="0" fontId="9" fillId="9" borderId="0" xfId="0" applyFont="1" applyFill="1" applyBorder="1" applyAlignment="1" applyProtection="1">
      <alignment horizontal="left" indent="1"/>
    </xf>
    <xf numFmtId="3" fontId="8" fillId="9" borderId="0" xfId="0" applyNumberFormat="1" applyFont="1" applyFill="1" applyBorder="1" applyProtection="1"/>
    <xf numFmtId="0" fontId="8" fillId="9" borderId="0" xfId="0" applyFont="1" applyFill="1" applyBorder="1" applyAlignment="1" applyProtection="1">
      <alignment vertical="center"/>
    </xf>
    <xf numFmtId="3" fontId="8" fillId="9" borderId="0" xfId="0" applyNumberFormat="1" applyFont="1" applyFill="1" applyBorder="1" applyAlignment="1" applyProtection="1">
      <alignment vertical="center"/>
    </xf>
    <xf numFmtId="0" fontId="8" fillId="9" borderId="0" xfId="0" applyFont="1" applyFill="1" applyBorder="1" applyAlignment="1" applyProtection="1">
      <alignment horizontal="left"/>
    </xf>
    <xf numFmtId="4" fontId="8" fillId="9" borderId="0" xfId="0" applyNumberFormat="1" applyFont="1" applyFill="1" applyBorder="1" applyProtection="1"/>
    <xf numFmtId="0" fontId="9" fillId="9" borderId="0" xfId="0" applyFont="1" applyFill="1" applyBorder="1" applyAlignment="1" applyProtection="1">
      <alignment horizontal="left" vertical="center"/>
    </xf>
    <xf numFmtId="0" fontId="8" fillId="9" borderId="0" xfId="0" applyFont="1" applyFill="1" applyBorder="1" applyAlignment="1" applyProtection="1">
      <alignment horizontal="left" vertical="center"/>
    </xf>
    <xf numFmtId="0" fontId="4" fillId="9" borderId="5" xfId="0" applyFont="1" applyFill="1" applyBorder="1" applyAlignment="1" applyProtection="1">
      <alignment horizontal="center" vertical="center"/>
    </xf>
    <xf numFmtId="0" fontId="8" fillId="9" borderId="5" xfId="0" applyFont="1" applyFill="1" applyBorder="1" applyAlignment="1" applyProtection="1">
      <alignment horizontal="left" vertical="center"/>
    </xf>
    <xf numFmtId="3" fontId="8" fillId="9" borderId="5" xfId="0" applyNumberFormat="1" applyFont="1" applyFill="1" applyBorder="1" applyAlignment="1" applyProtection="1">
      <alignment vertical="center"/>
    </xf>
    <xf numFmtId="0" fontId="8" fillId="9" borderId="8" xfId="0" applyFont="1" applyFill="1" applyBorder="1" applyAlignment="1" applyProtection="1">
      <alignment vertical="center"/>
    </xf>
    <xf numFmtId="4" fontId="8" fillId="9" borderId="0" xfId="0" applyNumberFormat="1" applyFont="1" applyFill="1" applyBorder="1" applyAlignment="1" applyProtection="1">
      <alignment vertical="center"/>
    </xf>
    <xf numFmtId="0" fontId="5" fillId="9" borderId="0" xfId="0" applyFont="1" applyFill="1" applyBorder="1" applyAlignment="1" applyProtection="1">
      <alignment horizontal="left" vertical="center"/>
    </xf>
    <xf numFmtId="164" fontId="8" fillId="9" borderId="0" xfId="0" applyNumberFormat="1" applyFont="1" applyFill="1" applyBorder="1" applyAlignment="1" applyProtection="1">
      <alignment vertical="center"/>
    </xf>
    <xf numFmtId="0" fontId="8" fillId="9" borderId="0" xfId="0" applyFont="1" applyFill="1" applyBorder="1" applyAlignment="1" applyProtection="1">
      <alignment horizontal="center" vertical="center"/>
    </xf>
    <xf numFmtId="0" fontId="10" fillId="9" borderId="0" xfId="0" applyFont="1" applyFill="1" applyBorder="1" applyAlignment="1" applyProtection="1">
      <alignment horizontal="center" vertical="center"/>
    </xf>
    <xf numFmtId="0" fontId="8" fillId="9" borderId="4" xfId="0" applyFont="1" applyFill="1" applyBorder="1" applyProtection="1"/>
    <xf numFmtId="0" fontId="4" fillId="9" borderId="5" xfId="0" applyFont="1" applyFill="1" applyBorder="1" applyAlignment="1" applyProtection="1">
      <alignment horizontal="center"/>
    </xf>
    <xf numFmtId="0" fontId="2" fillId="9" borderId="5" xfId="0" applyFont="1" applyFill="1" applyBorder="1" applyAlignment="1" applyProtection="1">
      <alignment horizontal="left"/>
    </xf>
    <xf numFmtId="164" fontId="8" fillId="9" borderId="5" xfId="0" applyNumberFormat="1" applyFont="1" applyFill="1" applyBorder="1" applyProtection="1"/>
    <xf numFmtId="0" fontId="8" fillId="9" borderId="6" xfId="0" applyFont="1" applyFill="1" applyBorder="1" applyAlignment="1" applyProtection="1">
      <alignment horizontal="center"/>
    </xf>
    <xf numFmtId="0" fontId="2" fillId="9" borderId="0" xfId="0" applyFont="1" applyFill="1" applyBorder="1" applyAlignment="1" applyProtection="1">
      <alignment horizontal="left" vertical="center"/>
    </xf>
    <xf numFmtId="0" fontId="8" fillId="9" borderId="0" xfId="0" applyFont="1" applyFill="1" applyAlignment="1" applyProtection="1">
      <alignment vertical="center"/>
    </xf>
    <xf numFmtId="0" fontId="4" fillId="9" borderId="9" xfId="0" applyFont="1" applyFill="1" applyBorder="1" applyAlignment="1" applyProtection="1">
      <alignment vertical="center"/>
    </xf>
    <xf numFmtId="0" fontId="4" fillId="9" borderId="7" xfId="0" applyFont="1" applyFill="1" applyBorder="1" applyAlignment="1" applyProtection="1">
      <alignment vertical="center"/>
    </xf>
    <xf numFmtId="0" fontId="4" fillId="9" borderId="8" xfId="0" applyFont="1" applyFill="1" applyBorder="1" applyAlignment="1" applyProtection="1">
      <alignment vertical="center"/>
    </xf>
    <xf numFmtId="0" fontId="0" fillId="9" borderId="0" xfId="0" applyFill="1" applyBorder="1" applyAlignment="1" applyProtection="1">
      <alignment vertical="center"/>
    </xf>
    <xf numFmtId="0" fontId="8" fillId="9" borderId="11" xfId="0" applyFont="1" applyFill="1" applyBorder="1" applyAlignment="1" applyProtection="1">
      <alignment vertical="center"/>
    </xf>
    <xf numFmtId="0" fontId="8" fillId="9" borderId="10" xfId="0" applyFont="1" applyFill="1" applyBorder="1" applyAlignment="1" applyProtection="1">
      <alignment vertical="center"/>
    </xf>
    <xf numFmtId="0" fontId="5" fillId="9" borderId="10" xfId="0" applyFont="1" applyFill="1" applyBorder="1" applyAlignment="1" applyProtection="1">
      <alignment horizontal="left" vertical="center"/>
    </xf>
    <xf numFmtId="164" fontId="8" fillId="9" borderId="10" xfId="0" applyNumberFormat="1" applyFont="1" applyFill="1" applyBorder="1" applyAlignment="1" applyProtection="1">
      <alignment vertical="center"/>
    </xf>
    <xf numFmtId="0" fontId="8" fillId="9" borderId="12" xfId="0" applyFont="1" applyFill="1" applyBorder="1" applyAlignment="1" applyProtection="1">
      <alignment horizontal="center" vertical="center"/>
    </xf>
    <xf numFmtId="0" fontId="5" fillId="9" borderId="0" xfId="0" applyFont="1" applyFill="1" applyBorder="1" applyAlignment="1" applyProtection="1">
      <alignment vertical="center" wrapText="1"/>
    </xf>
    <xf numFmtId="0" fontId="8" fillId="9" borderId="2" xfId="0" applyFont="1" applyFill="1" applyBorder="1" applyAlignment="1" applyProtection="1">
      <alignment vertical="center"/>
    </xf>
    <xf numFmtId="0" fontId="9" fillId="9" borderId="0" xfId="0" applyFont="1" applyFill="1" applyBorder="1" applyAlignment="1" applyProtection="1">
      <alignment horizontal="center" vertical="center"/>
    </xf>
    <xf numFmtId="0" fontId="8" fillId="9" borderId="0" xfId="0" applyFont="1" applyFill="1" applyBorder="1" applyAlignment="1" applyProtection="1">
      <alignment horizontal="left" vertical="center" wrapText="1"/>
    </xf>
    <xf numFmtId="0" fontId="8" fillId="9" borderId="4" xfId="0" applyFont="1" applyFill="1" applyBorder="1" applyAlignment="1" applyProtection="1">
      <alignment vertical="center"/>
    </xf>
    <xf numFmtId="0" fontId="2" fillId="9" borderId="5" xfId="0" applyFont="1" applyFill="1" applyBorder="1" applyAlignment="1" applyProtection="1">
      <alignment horizontal="left" vertical="center"/>
    </xf>
    <xf numFmtId="164" fontId="8" fillId="9" borderId="5" xfId="0" applyNumberFormat="1" applyFont="1" applyFill="1" applyBorder="1" applyAlignment="1" applyProtection="1">
      <alignment vertical="center"/>
    </xf>
    <xf numFmtId="0" fontId="8" fillId="9" borderId="6" xfId="0" applyFont="1" applyFill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left" vertical="center" wrapText="1"/>
    </xf>
    <xf numFmtId="0" fontId="8" fillId="0" borderId="9" xfId="0" applyFont="1" applyBorder="1" applyAlignment="1" applyProtection="1">
      <alignment horizontal="left" vertical="center"/>
    </xf>
    <xf numFmtId="0" fontId="8" fillId="0" borderId="8" xfId="0" applyFont="1" applyBorder="1" applyAlignment="1" applyProtection="1">
      <alignment horizontal="left" vertical="center"/>
    </xf>
    <xf numFmtId="0" fontId="8" fillId="0" borderId="9" xfId="0" applyFont="1" applyBorder="1" applyAlignment="1" applyProtection="1">
      <alignment horizontal="left"/>
    </xf>
    <xf numFmtId="0" fontId="8" fillId="0" borderId="8" xfId="0" applyFont="1" applyBorder="1" applyAlignment="1" applyProtection="1">
      <alignment horizontal="left"/>
    </xf>
    <xf numFmtId="0" fontId="8" fillId="9" borderId="0" xfId="0" applyFont="1" applyFill="1" applyBorder="1" applyAlignment="1" applyProtection="1">
      <alignment horizontal="left"/>
    </xf>
    <xf numFmtId="0" fontId="8" fillId="9" borderId="0" xfId="0" applyFont="1" applyFill="1" applyBorder="1" applyAlignment="1" applyProtection="1">
      <alignment horizontal="left" vertical="center"/>
    </xf>
    <xf numFmtId="0" fontId="8" fillId="0" borderId="0" xfId="0" applyFont="1" applyBorder="1" applyAlignment="1" applyProtection="1">
      <alignment horizontal="left" vertical="top"/>
    </xf>
    <xf numFmtId="0" fontId="0" fillId="0" borderId="0" xfId="0" applyFill="1" applyBorder="1" applyAlignment="1" applyProtection="1"/>
    <xf numFmtId="0" fontId="5" fillId="0" borderId="0" xfId="0" applyFont="1" applyFill="1" applyBorder="1" applyAlignment="1" applyProtection="1">
      <alignment horizontal="left"/>
    </xf>
    <xf numFmtId="164" fontId="8" fillId="0" borderId="0" xfId="0" applyNumberFormat="1" applyFont="1" applyFill="1" applyBorder="1" applyProtection="1"/>
    <xf numFmtId="3" fontId="8" fillId="9" borderId="5" xfId="0" applyNumberFormat="1" applyFont="1" applyFill="1" applyBorder="1" applyAlignment="1" applyProtection="1">
      <alignment vertical="center"/>
      <protection locked="0"/>
    </xf>
    <xf numFmtId="3" fontId="8" fillId="0" borderId="1" xfId="0" applyNumberFormat="1" applyFont="1" applyFill="1" applyBorder="1" applyProtection="1"/>
    <xf numFmtId="0" fontId="8" fillId="0" borderId="9" xfId="0" applyFont="1" applyFill="1" applyBorder="1" applyAlignment="1" applyProtection="1">
      <alignment horizontal="left" wrapText="1"/>
    </xf>
    <xf numFmtId="0" fontId="8" fillId="0" borderId="8" xfId="0" applyFont="1" applyFill="1" applyBorder="1" applyAlignment="1" applyProtection="1">
      <alignment horizontal="left" wrapText="1"/>
    </xf>
    <xf numFmtId="164" fontId="8" fillId="0" borderId="0" xfId="0" applyNumberFormat="1" applyFont="1" applyBorder="1" applyAlignment="1" applyProtection="1">
      <alignment horizontal="center" wrapText="1"/>
    </xf>
    <xf numFmtId="3" fontId="8" fillId="9" borderId="1" xfId="0" applyNumberFormat="1" applyFont="1" applyFill="1" applyBorder="1" applyAlignment="1" applyProtection="1">
      <alignment vertical="center"/>
    </xf>
    <xf numFmtId="0" fontId="8" fillId="0" borderId="9" xfId="0" applyFont="1" applyFill="1" applyBorder="1" applyAlignment="1" applyProtection="1">
      <alignment horizontal="left" vertical="center" wrapText="1"/>
    </xf>
    <xf numFmtId="0" fontId="8" fillId="0" borderId="8" xfId="0" applyFont="1" applyFill="1" applyBorder="1" applyAlignment="1" applyProtection="1">
      <alignment horizontal="left" vertical="center" wrapText="1"/>
    </xf>
    <xf numFmtId="0" fontId="8" fillId="0" borderId="16" xfId="0" applyFont="1" applyBorder="1" applyProtection="1"/>
    <xf numFmtId="0" fontId="8" fillId="0" borderId="17" xfId="0" applyFont="1" applyBorder="1" applyAlignment="1" applyProtection="1">
      <alignment horizontal="center" wrapText="1"/>
    </xf>
    <xf numFmtId="0" fontId="8" fillId="0" borderId="17" xfId="0" applyFont="1" applyBorder="1" applyAlignment="1" applyProtection="1">
      <alignment horizontal="center"/>
    </xf>
    <xf numFmtId="0" fontId="8" fillId="0" borderId="17" xfId="0" applyFont="1" applyFill="1" applyBorder="1" applyAlignment="1" applyProtection="1">
      <alignment horizontal="center"/>
    </xf>
    <xf numFmtId="0" fontId="8" fillId="0" borderId="17" xfId="0" applyFont="1" applyBorder="1" applyAlignment="1" applyProtection="1">
      <alignment horizontal="center" vertical="center"/>
    </xf>
    <xf numFmtId="0" fontId="8" fillId="0" borderId="18" xfId="0" applyFont="1" applyBorder="1" applyProtection="1"/>
    <xf numFmtId="0" fontId="8" fillId="0" borderId="19" xfId="0" applyFont="1" applyBorder="1" applyProtection="1"/>
    <xf numFmtId="0" fontId="8" fillId="0" borderId="20" xfId="0" applyFont="1" applyBorder="1" applyAlignment="1" applyProtection="1">
      <alignment horizontal="center"/>
    </xf>
    <xf numFmtId="0" fontId="8" fillId="0" borderId="20" xfId="0" applyFont="1" applyBorder="1" applyProtection="1"/>
    <xf numFmtId="0" fontId="4" fillId="0" borderId="2" xfId="0" applyFont="1" applyFill="1" applyBorder="1" applyAlignment="1" applyProtection="1">
      <alignment horizontal="center"/>
    </xf>
    <xf numFmtId="0" fontId="4" fillId="0" borderId="3" xfId="0" applyFont="1" applyFill="1" applyBorder="1" applyAlignment="1" applyProtection="1">
      <alignment horizontal="center"/>
    </xf>
    <xf numFmtId="0" fontId="4" fillId="0" borderId="16" xfId="0" applyFont="1" applyFill="1" applyBorder="1" applyAlignment="1" applyProtection="1">
      <alignment horizontal="center"/>
    </xf>
    <xf numFmtId="0" fontId="4" fillId="0" borderId="17" xfId="0" applyFont="1" applyFill="1" applyBorder="1" applyAlignment="1" applyProtection="1">
      <alignment horizontal="center"/>
    </xf>
    <xf numFmtId="0" fontId="2" fillId="0" borderId="2" xfId="0" applyFont="1" applyFill="1" applyBorder="1" applyAlignment="1" applyProtection="1">
      <alignment vertical="center"/>
    </xf>
    <xf numFmtId="0" fontId="4" fillId="0" borderId="3" xfId="0" applyFont="1" applyFill="1" applyBorder="1" applyAlignment="1" applyProtection="1">
      <alignment vertical="center"/>
    </xf>
    <xf numFmtId="0" fontId="8" fillId="0" borderId="2" xfId="0" applyFont="1" applyFill="1" applyBorder="1" applyProtection="1"/>
    <xf numFmtId="4" fontId="8" fillId="0" borderId="17" xfId="0" applyNumberFormat="1" applyFont="1" applyBorder="1" applyAlignment="1" applyProtection="1">
      <alignment vertical="center"/>
    </xf>
    <xf numFmtId="0" fontId="8" fillId="0" borderId="17" xfId="0" applyFont="1" applyFill="1" applyBorder="1" applyAlignment="1" applyProtection="1">
      <alignment horizontal="center" vertical="center"/>
    </xf>
    <xf numFmtId="0" fontId="8" fillId="0" borderId="5" xfId="0" applyFont="1" applyBorder="1" applyAlignment="1" applyProtection="1">
      <alignment vertical="center"/>
    </xf>
    <xf numFmtId="3" fontId="8" fillId="4" borderId="5" xfId="0" applyNumberFormat="1" applyFont="1" applyFill="1" applyBorder="1" applyAlignment="1" applyProtection="1">
      <alignment vertical="center"/>
      <protection locked="0"/>
    </xf>
    <xf numFmtId="0" fontId="3" fillId="7" borderId="0" xfId="0" applyFont="1" applyFill="1" applyAlignment="1">
      <alignment horizontal="center" wrapText="1"/>
    </xf>
    <xf numFmtId="0" fontId="17" fillId="0" borderId="0" xfId="0" applyFont="1"/>
    <xf numFmtId="0" fontId="8" fillId="0" borderId="0" xfId="0" applyFont="1" applyBorder="1" applyAlignment="1" applyProtection="1">
      <alignment wrapText="1"/>
    </xf>
    <xf numFmtId="0" fontId="0" fillId="0" borderId="10" xfId="0" applyBorder="1" applyProtection="1"/>
    <xf numFmtId="0" fontId="4" fillId="0" borderId="0" xfId="0" applyFont="1" applyFill="1" applyBorder="1" applyAlignment="1" applyProtection="1">
      <alignment horizontal="left"/>
    </xf>
    <xf numFmtId="0" fontId="4" fillId="0" borderId="0" xfId="0" applyFont="1" applyFill="1" applyBorder="1" applyAlignment="1" applyProtection="1">
      <alignment horizontal="left"/>
    </xf>
    <xf numFmtId="0" fontId="4" fillId="0" borderId="0" xfId="2" applyFont="1" applyFill="1" applyAlignment="1" applyProtection="1">
      <alignment vertical="center"/>
    </xf>
    <xf numFmtId="0" fontId="4" fillId="0" borderId="0" xfId="2" applyFont="1" applyFill="1" applyBorder="1" applyAlignment="1" applyProtection="1">
      <alignment vertical="center"/>
    </xf>
    <xf numFmtId="0" fontId="8" fillId="0" borderId="0" xfId="2" applyFont="1" applyAlignment="1" applyProtection="1">
      <alignment vertical="center"/>
    </xf>
    <xf numFmtId="0" fontId="20" fillId="0" borderId="0" xfId="0" applyFont="1" applyAlignment="1" applyProtection="1">
      <alignment vertical="center"/>
    </xf>
    <xf numFmtId="0" fontId="4" fillId="0" borderId="0" xfId="2" applyFont="1" applyFill="1" applyBorder="1" applyAlignment="1" applyProtection="1">
      <alignment horizontal="center" vertical="center"/>
    </xf>
    <xf numFmtId="0" fontId="4" fillId="0" borderId="11" xfId="2" applyFont="1" applyFill="1" applyBorder="1" applyAlignment="1" applyProtection="1">
      <alignment horizontal="center" vertical="center"/>
    </xf>
    <xf numFmtId="0" fontId="4" fillId="0" borderId="10" xfId="2" applyFont="1" applyFill="1" applyBorder="1" applyAlignment="1" applyProtection="1">
      <alignment horizontal="center" vertical="center"/>
    </xf>
    <xf numFmtId="0" fontId="4" fillId="0" borderId="12" xfId="2" applyFont="1" applyFill="1" applyBorder="1" applyAlignment="1" applyProtection="1">
      <alignment horizontal="center" vertical="center"/>
    </xf>
    <xf numFmtId="0" fontId="4" fillId="0" borderId="2" xfId="2" applyFont="1" applyFill="1" applyBorder="1" applyAlignment="1" applyProtection="1">
      <alignment vertical="center"/>
    </xf>
    <xf numFmtId="0" fontId="4" fillId="0" borderId="3" xfId="2" applyFont="1" applyFill="1" applyBorder="1" applyAlignment="1" applyProtection="1">
      <alignment vertical="center"/>
    </xf>
    <xf numFmtId="0" fontId="8" fillId="0" borderId="0" xfId="2" applyFont="1" applyFill="1" applyBorder="1" applyAlignment="1" applyProtection="1">
      <alignment vertical="center"/>
    </xf>
    <xf numFmtId="0" fontId="8" fillId="0" borderId="2" xfId="2" applyFont="1" applyFill="1" applyBorder="1" applyAlignment="1" applyProtection="1">
      <alignment vertical="center"/>
    </xf>
    <xf numFmtId="0" fontId="8" fillId="0" borderId="0" xfId="2" applyFont="1" applyFill="1" applyBorder="1" applyAlignment="1" applyProtection="1">
      <alignment horizontal="left" vertical="center"/>
    </xf>
    <xf numFmtId="164" fontId="8" fillId="0" borderId="0" xfId="2" applyNumberFormat="1" applyFont="1" applyFill="1" applyBorder="1" applyAlignment="1" applyProtection="1">
      <alignment vertical="center"/>
    </xf>
    <xf numFmtId="0" fontId="8" fillId="0" borderId="0" xfId="2" applyFont="1" applyFill="1" applyBorder="1" applyAlignment="1" applyProtection="1">
      <alignment horizontal="center" vertical="center"/>
    </xf>
    <xf numFmtId="0" fontId="4" fillId="0" borderId="2" xfId="2" applyFont="1" applyFill="1" applyBorder="1" applyAlignment="1" applyProtection="1">
      <alignment horizontal="center" vertical="center"/>
    </xf>
    <xf numFmtId="3" fontId="8" fillId="0" borderId="0" xfId="2" applyNumberFormat="1" applyFont="1" applyFill="1" applyBorder="1" applyAlignment="1" applyProtection="1">
      <alignment vertical="center"/>
    </xf>
    <xf numFmtId="0" fontId="8" fillId="0" borderId="3" xfId="2" applyFont="1" applyFill="1" applyBorder="1" applyAlignment="1" applyProtection="1">
      <alignment vertical="center"/>
    </xf>
    <xf numFmtId="0" fontId="21" fillId="0" borderId="0" xfId="2" applyFont="1" applyFill="1" applyBorder="1" applyAlignment="1" applyProtection="1">
      <alignment horizontal="center" vertical="center"/>
    </xf>
    <xf numFmtId="3" fontId="8" fillId="0" borderId="3" xfId="2" applyNumberFormat="1" applyFont="1" applyFill="1" applyBorder="1" applyAlignment="1" applyProtection="1">
      <alignment vertical="center"/>
    </xf>
    <xf numFmtId="0" fontId="8" fillId="0" borderId="0" xfId="2" applyFont="1" applyBorder="1" applyAlignment="1" applyProtection="1">
      <alignment vertical="center"/>
    </xf>
    <xf numFmtId="0" fontId="4" fillId="0" borderId="3" xfId="2" applyFont="1" applyFill="1" applyBorder="1" applyAlignment="1" applyProtection="1">
      <alignment horizontal="center" vertical="center"/>
    </xf>
    <xf numFmtId="0" fontId="21" fillId="0" borderId="0" xfId="2" applyFont="1" applyFill="1" applyBorder="1" applyAlignment="1" applyProtection="1">
      <alignment horizontal="left" vertical="center"/>
    </xf>
    <xf numFmtId="4" fontId="8" fillId="0" borderId="0" xfId="2" applyNumberFormat="1" applyFont="1" applyFill="1" applyBorder="1" applyAlignment="1" applyProtection="1">
      <alignment vertical="center"/>
    </xf>
    <xf numFmtId="0" fontId="8" fillId="0" borderId="3" xfId="2" applyFont="1" applyFill="1" applyBorder="1" applyAlignment="1" applyProtection="1">
      <alignment horizontal="left" vertical="center"/>
    </xf>
    <xf numFmtId="3" fontId="8" fillId="0" borderId="3" xfId="2" applyNumberFormat="1" applyFont="1" applyFill="1" applyBorder="1" applyAlignment="1" applyProtection="1">
      <alignment vertical="center"/>
      <protection locked="0"/>
    </xf>
    <xf numFmtId="0" fontId="8" fillId="0" borderId="3" xfId="2" applyFont="1" applyFill="1" applyBorder="1" applyAlignment="1" applyProtection="1">
      <alignment horizontal="center" vertical="center"/>
    </xf>
    <xf numFmtId="0" fontId="22" fillId="0" borderId="3" xfId="2" applyFont="1" applyFill="1" applyBorder="1" applyAlignment="1" applyProtection="1">
      <alignment horizontal="center" vertical="center"/>
    </xf>
    <xf numFmtId="0" fontId="22" fillId="0" borderId="0" xfId="2" applyFont="1" applyFill="1" applyBorder="1" applyAlignment="1" applyProtection="1">
      <alignment horizontal="center" vertical="center"/>
    </xf>
    <xf numFmtId="0" fontId="22" fillId="0" borderId="2" xfId="2" applyFont="1" applyFill="1" applyBorder="1" applyAlignment="1" applyProtection="1">
      <alignment horizontal="center" vertical="center"/>
    </xf>
    <xf numFmtId="4" fontId="23" fillId="0" borderId="0" xfId="2" applyNumberFormat="1" applyFont="1" applyFill="1" applyBorder="1" applyAlignment="1" applyProtection="1">
      <alignment vertical="center"/>
    </xf>
    <xf numFmtId="0" fontId="8" fillId="0" borderId="2" xfId="2" applyFont="1" applyFill="1" applyBorder="1" applyAlignment="1" applyProtection="1">
      <alignment horizontal="left" vertical="center"/>
    </xf>
    <xf numFmtId="164" fontId="8" fillId="0" borderId="3" xfId="2" applyNumberFormat="1" applyFont="1" applyFill="1" applyBorder="1" applyAlignment="1" applyProtection="1">
      <alignment vertical="center"/>
      <protection locked="0"/>
    </xf>
    <xf numFmtId="164" fontId="8" fillId="0" borderId="3" xfId="2" applyNumberFormat="1" applyFont="1" applyFill="1" applyBorder="1" applyAlignment="1" applyProtection="1">
      <alignment vertical="center"/>
    </xf>
    <xf numFmtId="0" fontId="8" fillId="0" borderId="0" xfId="2" applyFont="1" applyFill="1" applyBorder="1" applyAlignment="1" applyProtection="1">
      <alignment horizontal="left" vertical="center" wrapText="1"/>
    </xf>
    <xf numFmtId="0" fontId="20" fillId="0" borderId="0" xfId="0" applyFont="1" applyFill="1" applyBorder="1" applyAlignment="1" applyProtection="1">
      <alignment vertical="center"/>
    </xf>
    <xf numFmtId="0" fontId="20" fillId="0" borderId="2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/>
    <xf numFmtId="0" fontId="4" fillId="0" borderId="3" xfId="0" applyFont="1" applyFill="1" applyBorder="1" applyAlignment="1" applyProtection="1"/>
    <xf numFmtId="0" fontId="4" fillId="0" borderId="2" xfId="0" applyFont="1" applyFill="1" applyBorder="1" applyAlignment="1" applyProtection="1"/>
    <xf numFmtId="0" fontId="8" fillId="0" borderId="3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3" fontId="8" fillId="0" borderId="0" xfId="2" applyNumberFormat="1" applyFont="1" applyFill="1" applyBorder="1" applyAlignment="1" applyProtection="1">
      <alignment horizontal="center" vertical="center"/>
    </xf>
    <xf numFmtId="0" fontId="20" fillId="0" borderId="0" xfId="0" applyFont="1" applyFill="1" applyBorder="1" applyAlignment="1" applyProtection="1">
      <alignment horizontal="center" vertical="center"/>
    </xf>
    <xf numFmtId="0" fontId="20" fillId="0" borderId="3" xfId="0" applyFont="1" applyFill="1" applyBorder="1" applyAlignment="1" applyProtection="1">
      <alignment vertical="center"/>
    </xf>
    <xf numFmtId="0" fontId="4" fillId="0" borderId="24" xfId="2" applyFont="1" applyFill="1" applyBorder="1" applyAlignment="1" applyProtection="1">
      <alignment horizontal="center" vertical="center"/>
    </xf>
    <xf numFmtId="0" fontId="8" fillId="0" borderId="25" xfId="2" applyFont="1" applyFill="1" applyBorder="1" applyAlignment="1" applyProtection="1">
      <alignment horizontal="left" vertical="center"/>
    </xf>
    <xf numFmtId="0" fontId="8" fillId="0" borderId="26" xfId="0" applyFont="1" applyFill="1" applyBorder="1" applyProtection="1"/>
    <xf numFmtId="0" fontId="20" fillId="0" borderId="24" xfId="0" applyFont="1" applyFill="1" applyBorder="1" applyAlignment="1" applyProtection="1">
      <alignment vertical="center"/>
    </xf>
    <xf numFmtId="0" fontId="20" fillId="0" borderId="25" xfId="0" applyFont="1" applyFill="1" applyBorder="1" applyAlignment="1" applyProtection="1">
      <alignment vertical="center"/>
    </xf>
    <xf numFmtId="0" fontId="8" fillId="0" borderId="26" xfId="0" applyFont="1" applyFill="1" applyBorder="1" applyAlignment="1" applyProtection="1">
      <alignment horizontal="center"/>
    </xf>
    <xf numFmtId="3" fontId="8" fillId="0" borderId="0" xfId="2" applyNumberFormat="1" applyFont="1" applyFill="1" applyBorder="1" applyAlignment="1" applyProtection="1">
      <alignment horizontal="right" vertical="center"/>
    </xf>
    <xf numFmtId="0" fontId="25" fillId="0" borderId="2" xfId="3" applyFont="1" applyFill="1" applyBorder="1" applyAlignment="1" applyProtection="1">
      <alignment vertical="center" wrapText="1"/>
      <protection locked="0"/>
    </xf>
    <xf numFmtId="0" fontId="25" fillId="0" borderId="0" xfId="3" applyFont="1" applyFill="1" applyBorder="1" applyAlignment="1" applyProtection="1">
      <alignment vertical="center" wrapText="1"/>
      <protection locked="0"/>
    </xf>
    <xf numFmtId="0" fontId="26" fillId="0" borderId="0" xfId="0" applyFont="1" applyFill="1" applyBorder="1" applyAlignment="1" applyProtection="1">
      <alignment horizontal="center" vertical="center"/>
    </xf>
    <xf numFmtId="0" fontId="4" fillId="0" borderId="3" xfId="0" applyFont="1" applyFill="1" applyBorder="1" applyAlignment="1" applyProtection="1">
      <alignment horizontal="left"/>
    </xf>
    <xf numFmtId="0" fontId="4" fillId="0" borderId="2" xfId="0" applyFont="1" applyFill="1" applyBorder="1" applyAlignment="1" applyProtection="1">
      <alignment horizontal="left"/>
    </xf>
    <xf numFmtId="0" fontId="4" fillId="0" borderId="2" xfId="2" applyFont="1" applyFill="1" applyBorder="1" applyAlignment="1" applyProtection="1">
      <alignment horizontal="left" vertical="center"/>
    </xf>
    <xf numFmtId="0" fontId="4" fillId="0" borderId="0" xfId="2" applyFont="1" applyFill="1" applyBorder="1" applyAlignment="1" applyProtection="1">
      <alignment horizontal="left" vertical="center"/>
    </xf>
    <xf numFmtId="0" fontId="8" fillId="0" borderId="0" xfId="2" applyFont="1" applyFill="1" applyBorder="1" applyAlignment="1" applyProtection="1">
      <alignment vertical="center" wrapText="1"/>
    </xf>
    <xf numFmtId="0" fontId="8" fillId="0" borderId="2" xfId="2" applyFont="1" applyFill="1" applyBorder="1" applyAlignment="1" applyProtection="1">
      <alignment vertical="center" wrapText="1"/>
    </xf>
    <xf numFmtId="0" fontId="27" fillId="0" borderId="2" xfId="0" applyFont="1" applyFill="1" applyBorder="1" applyAlignment="1" applyProtection="1">
      <alignment vertical="center"/>
    </xf>
    <xf numFmtId="0" fontId="27" fillId="0" borderId="0" xfId="0" applyFont="1" applyFill="1" applyBorder="1" applyAlignment="1" applyProtection="1">
      <alignment vertical="center"/>
    </xf>
    <xf numFmtId="3" fontId="8" fillId="0" borderId="0" xfId="0" applyNumberFormat="1" applyFont="1" applyFill="1" applyBorder="1" applyAlignment="1" applyProtection="1">
      <alignment horizontal="center"/>
    </xf>
    <xf numFmtId="0" fontId="20" fillId="0" borderId="2" xfId="0" applyFont="1" applyBorder="1" applyAlignment="1" applyProtection="1">
      <alignment vertical="center"/>
    </xf>
    <xf numFmtId="0" fontId="20" fillId="0" borderId="0" xfId="0" applyFont="1" applyBorder="1" applyAlignment="1" applyProtection="1">
      <alignment vertical="center"/>
    </xf>
    <xf numFmtId="0" fontId="20" fillId="0" borderId="3" xfId="0" applyFont="1" applyBorder="1" applyAlignment="1" applyProtection="1">
      <alignment vertical="center"/>
    </xf>
    <xf numFmtId="0" fontId="20" fillId="0" borderId="4" xfId="0" applyFont="1" applyFill="1" applyBorder="1" applyAlignment="1" applyProtection="1">
      <alignment vertical="center"/>
    </xf>
    <xf numFmtId="0" fontId="8" fillId="0" borderId="0" xfId="2" applyFont="1" applyBorder="1" applyAlignment="1" applyProtection="1">
      <alignment horizontal="center" vertical="center"/>
    </xf>
    <xf numFmtId="0" fontId="27" fillId="11" borderId="1" xfId="0" applyFont="1" applyFill="1" applyBorder="1" applyAlignment="1" applyProtection="1">
      <alignment horizontal="center" vertical="center"/>
    </xf>
    <xf numFmtId="0" fontId="4" fillId="0" borderId="6" xfId="2" applyFont="1" applyFill="1" applyBorder="1" applyAlignment="1" applyProtection="1">
      <alignment vertical="center"/>
    </xf>
    <xf numFmtId="0" fontId="4" fillId="0" borderId="4" xfId="2" applyFont="1" applyFill="1" applyBorder="1" applyAlignment="1" applyProtection="1">
      <alignment vertical="center"/>
    </xf>
    <xf numFmtId="0" fontId="4" fillId="0" borderId="5" xfId="2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left"/>
    </xf>
    <xf numFmtId="0" fontId="6" fillId="3" borderId="10" xfId="0" applyFont="1" applyFill="1" applyBorder="1" applyAlignment="1" applyProtection="1">
      <alignment horizontal="center"/>
    </xf>
    <xf numFmtId="0" fontId="8" fillId="0" borderId="9" xfId="0" applyFont="1" applyBorder="1" applyAlignment="1" applyProtection="1">
      <alignment horizontal="left"/>
    </xf>
    <xf numFmtId="0" fontId="8" fillId="0" borderId="8" xfId="0" applyFont="1" applyBorder="1" applyAlignment="1" applyProtection="1">
      <alignment horizontal="left"/>
    </xf>
    <xf numFmtId="0" fontId="20" fillId="0" borderId="14" xfId="0" applyFont="1" applyBorder="1" applyAlignment="1" applyProtection="1">
      <alignment vertical="center"/>
      <protection locked="0"/>
    </xf>
    <xf numFmtId="0" fontId="20" fillId="0" borderId="15" xfId="0" applyFont="1" applyBorder="1" applyAlignment="1" applyProtection="1">
      <alignment vertical="center"/>
      <protection locked="0"/>
    </xf>
    <xf numFmtId="0" fontId="20" fillId="0" borderId="27" xfId="0" applyFont="1" applyBorder="1" applyAlignment="1" applyProtection="1">
      <alignment vertical="center"/>
      <protection locked="0"/>
    </xf>
    <xf numFmtId="0" fontId="8" fillId="0" borderId="9" xfId="0" applyFont="1" applyBorder="1" applyAlignment="1" applyProtection="1">
      <alignment horizontal="left"/>
    </xf>
    <xf numFmtId="0" fontId="8" fillId="0" borderId="8" xfId="0" applyFont="1" applyBorder="1" applyAlignment="1" applyProtection="1">
      <alignment horizontal="left"/>
    </xf>
    <xf numFmtId="0" fontId="8" fillId="0" borderId="9" xfId="0" applyFont="1" applyBorder="1" applyAlignment="1" applyProtection="1">
      <alignment horizontal="left" vertical="center"/>
    </xf>
    <xf numFmtId="0" fontId="8" fillId="0" borderId="8" xfId="0" applyFont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horizontal="left"/>
    </xf>
    <xf numFmtId="0" fontId="6" fillId="3" borderId="10" xfId="0" applyFont="1" applyFill="1" applyBorder="1" applyAlignment="1" applyProtection="1">
      <alignment horizontal="center"/>
    </xf>
    <xf numFmtId="0" fontId="8" fillId="0" borderId="9" xfId="0" applyFont="1" applyFill="1" applyBorder="1" applyAlignment="1" applyProtection="1">
      <alignment horizontal="left" wrapText="1"/>
    </xf>
    <xf numFmtId="0" fontId="8" fillId="0" borderId="8" xfId="0" applyFont="1" applyFill="1" applyBorder="1" applyAlignment="1" applyProtection="1">
      <alignment horizontal="left" wrapText="1"/>
    </xf>
    <xf numFmtId="0" fontId="4" fillId="9" borderId="0" xfId="0" applyFont="1" applyFill="1" applyBorder="1" applyAlignment="1" applyProtection="1">
      <alignment horizontal="center"/>
    </xf>
    <xf numFmtId="0" fontId="8" fillId="9" borderId="0" xfId="0" applyFont="1" applyFill="1" applyBorder="1" applyAlignment="1" applyProtection="1">
      <alignment horizontal="left"/>
    </xf>
    <xf numFmtId="0" fontId="8" fillId="9" borderId="0" xfId="0" applyFont="1" applyFill="1" applyBorder="1" applyAlignment="1" applyProtection="1">
      <alignment horizontal="left" vertical="center"/>
    </xf>
    <xf numFmtId="0" fontId="5" fillId="9" borderId="0" xfId="0" applyFont="1" applyFill="1" applyBorder="1" applyAlignment="1" applyProtection="1">
      <alignment horizontal="left" vertical="center" wrapText="1"/>
    </xf>
    <xf numFmtId="0" fontId="8" fillId="9" borderId="0" xfId="0" applyFont="1" applyFill="1" applyBorder="1" applyAlignment="1" applyProtection="1">
      <alignment horizontal="left"/>
    </xf>
    <xf numFmtId="0" fontId="8" fillId="9" borderId="0" xfId="0" applyFont="1" applyFill="1" applyBorder="1" applyAlignment="1" applyProtection="1">
      <alignment horizontal="left" vertical="center"/>
    </xf>
    <xf numFmtId="0" fontId="0" fillId="0" borderId="0" xfId="0" applyFill="1" applyProtection="1"/>
    <xf numFmtId="0" fontId="8" fillId="0" borderId="0" xfId="0" applyFont="1" applyBorder="1" applyAlignment="1" applyProtection="1"/>
    <xf numFmtId="4" fontId="8" fillId="4" borderId="0" xfId="0" applyNumberFormat="1" applyFont="1" applyFill="1" applyBorder="1" applyAlignment="1" applyProtection="1">
      <alignment vertical="center"/>
      <protection locked="0"/>
    </xf>
    <xf numFmtId="0" fontId="8" fillId="0" borderId="0" xfId="0" applyFont="1" applyBorder="1" applyAlignment="1" applyProtection="1">
      <alignment horizontal="left" wrapText="1"/>
    </xf>
    <xf numFmtId="0" fontId="6" fillId="3" borderId="10" xfId="0" applyFont="1" applyFill="1" applyBorder="1" applyAlignment="1" applyProtection="1">
      <alignment horizontal="center"/>
    </xf>
    <xf numFmtId="0" fontId="8" fillId="9" borderId="5" xfId="0" applyFont="1" applyFill="1" applyBorder="1" applyAlignment="1" applyProtection="1">
      <alignment vertical="center"/>
    </xf>
    <xf numFmtId="3" fontId="8" fillId="4" borderId="0" xfId="0" applyNumberFormat="1" applyFont="1" applyFill="1" applyBorder="1" applyAlignment="1" applyProtection="1">
      <alignment vertical="center"/>
      <protection locked="0"/>
    </xf>
    <xf numFmtId="0" fontId="8" fillId="0" borderId="14" xfId="0" applyFont="1" applyBorder="1" applyProtection="1"/>
    <xf numFmtId="0" fontId="0" fillId="0" borderId="0" xfId="0" applyFill="1" applyBorder="1" applyAlignment="1" applyProtection="1">
      <alignment vertical="center"/>
    </xf>
    <xf numFmtId="0" fontId="8" fillId="0" borderId="0" xfId="0" applyFont="1" applyFill="1" applyAlignment="1" applyProtection="1">
      <alignment vertical="center"/>
    </xf>
    <xf numFmtId="0" fontId="3" fillId="0" borderId="0" xfId="0" applyFont="1" applyFill="1" applyBorder="1" applyAlignment="1" applyProtection="1">
      <alignment vertical="center"/>
    </xf>
    <xf numFmtId="0" fontId="0" fillId="0" borderId="0" xfId="0" applyBorder="1" applyProtection="1"/>
    <xf numFmtId="0" fontId="6" fillId="3" borderId="10" xfId="0" applyFont="1" applyFill="1" applyBorder="1" applyAlignment="1" applyProtection="1">
      <alignment horizontal="center"/>
    </xf>
    <xf numFmtId="0" fontId="8" fillId="0" borderId="9" xfId="0" applyFont="1" applyBorder="1" applyAlignment="1" applyProtection="1">
      <alignment horizontal="left"/>
    </xf>
    <xf numFmtId="0" fontId="8" fillId="0" borderId="8" xfId="0" applyFont="1" applyBorder="1" applyAlignment="1" applyProtection="1">
      <alignment horizontal="left"/>
    </xf>
    <xf numFmtId="0" fontId="5" fillId="0" borderId="0" xfId="0" applyFont="1" applyBorder="1" applyAlignment="1" applyProtection="1">
      <alignment horizontal="left" vertical="center" wrapText="1"/>
    </xf>
    <xf numFmtId="0" fontId="4" fillId="0" borderId="0" xfId="0" applyFont="1" applyFill="1" applyBorder="1" applyAlignment="1" applyProtection="1">
      <alignment horizontal="center" vertical="center"/>
    </xf>
    <xf numFmtId="49" fontId="5" fillId="0" borderId="0" xfId="0" applyNumberFormat="1" applyFont="1" applyAlignment="1">
      <alignment wrapText="1"/>
    </xf>
    <xf numFmtId="0" fontId="0" fillId="7" borderId="0" xfId="0" applyFill="1" applyAlignment="1">
      <alignment wrapText="1"/>
    </xf>
    <xf numFmtId="0" fontId="5" fillId="7" borderId="0" xfId="0" applyFont="1" applyFill="1" applyAlignment="1">
      <alignment wrapText="1"/>
    </xf>
    <xf numFmtId="0" fontId="5" fillId="0" borderId="0" xfId="0" applyFont="1" applyFill="1" applyAlignment="1">
      <alignment wrapText="1"/>
    </xf>
    <xf numFmtId="0" fontId="5" fillId="12" borderId="0" xfId="0" applyFont="1" applyFill="1" applyAlignment="1">
      <alignment wrapText="1"/>
    </xf>
    <xf numFmtId="0" fontId="8" fillId="0" borderId="9" xfId="0" applyFont="1" applyBorder="1" applyAlignment="1" applyProtection="1">
      <alignment horizontal="left"/>
    </xf>
    <xf numFmtId="0" fontId="8" fillId="0" borderId="8" xfId="0" applyFont="1" applyBorder="1" applyAlignment="1" applyProtection="1">
      <alignment horizontal="left"/>
    </xf>
    <xf numFmtId="0" fontId="4" fillId="0" borderId="0" xfId="0" applyFont="1" applyFill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left" wrapText="1"/>
    </xf>
    <xf numFmtId="0" fontId="0" fillId="0" borderId="0" xfId="0" applyFill="1" applyAlignment="1">
      <alignment wrapText="1"/>
    </xf>
    <xf numFmtId="0" fontId="35" fillId="0" borderId="0" xfId="0" applyFont="1" applyAlignment="1">
      <alignment wrapText="1"/>
    </xf>
    <xf numFmtId="0" fontId="35" fillId="0" borderId="0" xfId="0" applyFont="1"/>
    <xf numFmtId="0" fontId="35" fillId="0" borderId="0" xfId="0" applyFont="1" applyFill="1" applyAlignment="1">
      <alignment wrapText="1"/>
    </xf>
    <xf numFmtId="0" fontId="4" fillId="0" borderId="9" xfId="0" applyFont="1" applyBorder="1" applyAlignment="1" applyProtection="1">
      <alignment horizontal="center"/>
    </xf>
    <xf numFmtId="3" fontId="8" fillId="4" borderId="8" xfId="0" applyNumberFormat="1" applyFont="1" applyFill="1" applyBorder="1" applyAlignment="1" applyProtection="1">
      <alignment vertical="center"/>
      <protection locked="0"/>
    </xf>
    <xf numFmtId="0" fontId="4" fillId="0" borderId="3" xfId="0" applyFont="1" applyFill="1" applyBorder="1" applyAlignment="1" applyProtection="1">
      <alignment horizontal="center" vertical="center"/>
    </xf>
    <xf numFmtId="0" fontId="4" fillId="0" borderId="12" xfId="0" applyFont="1" applyFill="1" applyBorder="1" applyAlignment="1" applyProtection="1">
      <alignment vertical="center"/>
    </xf>
    <xf numFmtId="0" fontId="4" fillId="0" borderId="10" xfId="0" applyFont="1" applyBorder="1" applyAlignment="1" applyProtection="1">
      <alignment horizontal="center" vertical="center"/>
    </xf>
    <xf numFmtId="3" fontId="8" fillId="0" borderId="10" xfId="0" applyNumberFormat="1" applyFont="1" applyFill="1" applyBorder="1" applyAlignment="1" applyProtection="1">
      <alignment vertical="center"/>
      <protection locked="0"/>
    </xf>
    <xf numFmtId="0" fontId="4" fillId="0" borderId="9" xfId="0" applyFont="1" applyBorder="1" applyAlignment="1" applyProtection="1">
      <alignment horizontal="center" vertical="center"/>
    </xf>
    <xf numFmtId="3" fontId="8" fillId="4" borderId="8" xfId="0" applyNumberFormat="1" applyFont="1" applyFill="1" applyBorder="1" applyProtection="1">
      <protection locked="0"/>
    </xf>
    <xf numFmtId="3" fontId="8" fillId="0" borderId="0" xfId="0" applyNumberFormat="1" applyFont="1" applyFill="1" applyBorder="1" applyProtection="1">
      <protection locked="0"/>
    </xf>
    <xf numFmtId="3" fontId="8" fillId="0" borderId="0" xfId="0" applyNumberFormat="1" applyFont="1" applyFill="1" applyBorder="1" applyAlignment="1" applyProtection="1">
      <alignment vertical="center"/>
      <protection locked="0"/>
    </xf>
    <xf numFmtId="0" fontId="5" fillId="0" borderId="3" xfId="0" applyFont="1" applyBorder="1" applyAlignment="1" applyProtection="1">
      <alignment vertical="top" wrapText="1"/>
    </xf>
    <xf numFmtId="0" fontId="8" fillId="0" borderId="3" xfId="0" applyFont="1" applyBorder="1" applyAlignment="1" applyProtection="1">
      <alignment vertical="center"/>
    </xf>
    <xf numFmtId="0" fontId="5" fillId="0" borderId="0" xfId="0" applyFont="1" applyFill="1" applyBorder="1" applyAlignment="1" applyProtection="1">
      <alignment horizontal="right" vertical="center" wrapText="1"/>
    </xf>
    <xf numFmtId="0" fontId="6" fillId="3" borderId="10" xfId="0" applyFont="1" applyFill="1" applyBorder="1" applyAlignment="1" applyProtection="1">
      <alignment horizontal="center"/>
    </xf>
    <xf numFmtId="0" fontId="8" fillId="0" borderId="9" xfId="0" applyFont="1" applyBorder="1" applyAlignment="1" applyProtection="1">
      <alignment horizontal="left"/>
    </xf>
    <xf numFmtId="0" fontId="8" fillId="0" borderId="8" xfId="0" applyFont="1" applyBorder="1" applyAlignment="1" applyProtection="1">
      <alignment horizontal="left"/>
    </xf>
    <xf numFmtId="0" fontId="4" fillId="0" borderId="0" xfId="0" applyFont="1" applyFill="1" applyBorder="1" applyAlignment="1" applyProtection="1">
      <alignment horizontal="center" vertical="center"/>
    </xf>
    <xf numFmtId="0" fontId="8" fillId="0" borderId="9" xfId="0" applyFont="1" applyBorder="1" applyAlignment="1" applyProtection="1">
      <alignment horizontal="left" vertical="center"/>
    </xf>
    <xf numFmtId="0" fontId="8" fillId="0" borderId="8" xfId="0" applyFont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horizontal="left"/>
    </xf>
    <xf numFmtId="0" fontId="8" fillId="0" borderId="9" xfId="0" applyFont="1" applyFill="1" applyBorder="1" applyAlignment="1" applyProtection="1">
      <alignment horizontal="left" wrapText="1"/>
    </xf>
    <xf numFmtId="0" fontId="8" fillId="0" borderId="8" xfId="0" applyFont="1" applyFill="1" applyBorder="1" applyAlignment="1" applyProtection="1">
      <alignment horizontal="left" wrapText="1"/>
    </xf>
    <xf numFmtId="0" fontId="4" fillId="9" borderId="0" xfId="0" applyFont="1" applyFill="1" applyBorder="1" applyAlignment="1" applyProtection="1">
      <alignment horizontal="center"/>
    </xf>
    <xf numFmtId="0" fontId="8" fillId="9" borderId="0" xfId="0" applyFont="1" applyFill="1" applyBorder="1" applyAlignment="1" applyProtection="1">
      <alignment horizontal="left"/>
    </xf>
    <xf numFmtId="0" fontId="8" fillId="9" borderId="0" xfId="0" applyFont="1" applyFill="1" applyBorder="1" applyAlignment="1" applyProtection="1">
      <alignment horizontal="left" vertical="center"/>
    </xf>
    <xf numFmtId="0" fontId="4" fillId="9" borderId="0" xfId="0" applyFont="1" applyFill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left" vertical="center" wrapText="1"/>
    </xf>
    <xf numFmtId="0" fontId="15" fillId="7" borderId="0" xfId="0" applyFont="1" applyFill="1" applyAlignment="1">
      <alignment wrapText="1"/>
    </xf>
    <xf numFmtId="0" fontId="36" fillId="0" borderId="0" xfId="0" applyFont="1" applyBorder="1" applyAlignment="1" applyProtection="1">
      <alignment vertical="top"/>
    </xf>
    <xf numFmtId="0" fontId="36" fillId="0" borderId="3" xfId="0" applyFont="1" applyBorder="1" applyAlignment="1" applyProtection="1">
      <alignment vertical="top"/>
    </xf>
    <xf numFmtId="0" fontId="3" fillId="7" borderId="3" xfId="0" applyFont="1" applyFill="1" applyBorder="1" applyAlignment="1">
      <alignment horizontal="center"/>
    </xf>
    <xf numFmtId="0" fontId="2" fillId="0" borderId="3" xfId="0" applyFont="1" applyBorder="1" applyAlignment="1">
      <alignment horizontal="center" wrapText="1"/>
    </xf>
    <xf numFmtId="0" fontId="0" fillId="0" borderId="3" xfId="0" applyBorder="1" applyAlignment="1">
      <alignment wrapText="1"/>
    </xf>
    <xf numFmtId="0" fontId="5" fillId="0" borderId="3" xfId="0" applyFont="1" applyBorder="1" applyAlignment="1">
      <alignment wrapText="1"/>
    </xf>
    <xf numFmtId="0" fontId="35" fillId="0" borderId="3" xfId="0" applyFont="1" applyBorder="1" applyAlignment="1">
      <alignment wrapText="1"/>
    </xf>
    <xf numFmtId="0" fontId="5" fillId="0" borderId="3" xfId="0" applyFont="1" applyFill="1" applyBorder="1" applyAlignment="1">
      <alignment wrapText="1"/>
    </xf>
    <xf numFmtId="0" fontId="5" fillId="0" borderId="3" xfId="0" applyFont="1" applyBorder="1" applyAlignment="1">
      <alignment horizontal="left" wrapText="1"/>
    </xf>
    <xf numFmtId="0" fontId="5" fillId="5" borderId="3" xfId="0" applyFont="1" applyFill="1" applyBorder="1" applyAlignment="1">
      <alignment wrapText="1"/>
    </xf>
    <xf numFmtId="0" fontId="5" fillId="0" borderId="3" xfId="0" applyFont="1" applyBorder="1" applyAlignment="1">
      <alignment vertical="top" wrapText="1"/>
    </xf>
    <xf numFmtId="0" fontId="5" fillId="5" borderId="3" xfId="0" applyFont="1" applyFill="1" applyBorder="1" applyAlignment="1">
      <alignment vertical="top" wrapText="1"/>
    </xf>
    <xf numFmtId="0" fontId="0" fillId="0" borderId="3" xfId="0" applyBorder="1"/>
    <xf numFmtId="0" fontId="2" fillId="0" borderId="6" xfId="0" applyFont="1" applyBorder="1" applyAlignment="1">
      <alignment wrapText="1"/>
    </xf>
    <xf numFmtId="0" fontId="2" fillId="0" borderId="5" xfId="0" applyFont="1" applyBorder="1" applyAlignment="1">
      <alignment wrapText="1"/>
    </xf>
    <xf numFmtId="0" fontId="0" fillId="0" borderId="5" xfId="0" applyBorder="1"/>
    <xf numFmtId="0" fontId="19" fillId="0" borderId="0" xfId="0" applyFont="1" applyAlignment="1">
      <alignment horizontal="left" wrapText="1"/>
    </xf>
    <xf numFmtId="0" fontId="29" fillId="11" borderId="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right" vertical="center" wrapText="1"/>
    </xf>
    <xf numFmtId="0" fontId="28" fillId="3" borderId="7" xfId="0" applyFont="1" applyFill="1" applyBorder="1" applyAlignment="1" applyProtection="1">
      <alignment horizontal="left"/>
    </xf>
    <xf numFmtId="0" fontId="6" fillId="3" borderId="10" xfId="0" applyFont="1" applyFill="1" applyBorder="1" applyAlignment="1" applyProtection="1">
      <alignment horizontal="center"/>
    </xf>
    <xf numFmtId="0" fontId="6" fillId="3" borderId="5" xfId="0" applyFont="1" applyFill="1" applyBorder="1" applyAlignment="1" applyProtection="1">
      <alignment horizontal="center"/>
    </xf>
    <xf numFmtId="0" fontId="31" fillId="0" borderId="21" xfId="3" applyFont="1" applyFill="1" applyBorder="1" applyAlignment="1" applyProtection="1">
      <alignment horizontal="center" vertical="center"/>
      <protection locked="0" hidden="1"/>
    </xf>
    <xf numFmtId="0" fontId="31" fillId="0" borderId="23" xfId="3" applyFont="1" applyFill="1" applyBorder="1" applyAlignment="1" applyProtection="1">
      <alignment horizontal="center" vertical="center"/>
      <protection locked="0" hidden="1"/>
    </xf>
    <xf numFmtId="0" fontId="30" fillId="0" borderId="0" xfId="0" applyFont="1" applyFill="1" applyBorder="1" applyAlignment="1" applyProtection="1">
      <alignment horizontal="center" vertical="center"/>
    </xf>
    <xf numFmtId="0" fontId="3" fillId="11" borderId="0" xfId="0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center"/>
    </xf>
    <xf numFmtId="0" fontId="17" fillId="0" borderId="0" xfId="0" applyFont="1" applyFill="1" applyBorder="1" applyAlignment="1" applyProtection="1">
      <alignment horizontal="center" vertical="center"/>
    </xf>
    <xf numFmtId="0" fontId="32" fillId="11" borderId="0" xfId="0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 vertical="center" wrapText="1"/>
    </xf>
    <xf numFmtId="0" fontId="4" fillId="2" borderId="9" xfId="0" applyFont="1" applyFill="1" applyBorder="1" applyAlignment="1" applyProtection="1">
      <alignment horizontal="center" vertical="center"/>
    </xf>
    <xf numFmtId="0" fontId="4" fillId="2" borderId="7" xfId="0" applyFont="1" applyFill="1" applyBorder="1" applyAlignment="1" applyProtection="1">
      <alignment horizontal="center" vertical="center"/>
    </xf>
    <xf numFmtId="0" fontId="4" fillId="2" borderId="8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0" fontId="8" fillId="0" borderId="9" xfId="0" applyFont="1" applyBorder="1" applyAlignment="1" applyProtection="1">
      <alignment horizontal="left" vertical="center"/>
    </xf>
    <xf numFmtId="0" fontId="8" fillId="0" borderId="8" xfId="0" applyFont="1" applyBorder="1" applyAlignment="1" applyProtection="1">
      <alignment horizontal="left" vertical="center"/>
    </xf>
    <xf numFmtId="0" fontId="4" fillId="2" borderId="9" xfId="0" applyFont="1" applyFill="1" applyBorder="1" applyAlignment="1" applyProtection="1">
      <alignment horizontal="center"/>
    </xf>
    <xf numFmtId="0" fontId="4" fillId="2" borderId="7" xfId="0" applyFont="1" applyFill="1" applyBorder="1" applyAlignment="1" applyProtection="1">
      <alignment horizontal="center"/>
    </xf>
    <xf numFmtId="0" fontId="4" fillId="2" borderId="8" xfId="0" applyFont="1" applyFill="1" applyBorder="1" applyAlignment="1" applyProtection="1">
      <alignment horizontal="center"/>
    </xf>
    <xf numFmtId="0" fontId="16" fillId="10" borderId="21" xfId="0" applyFont="1" applyFill="1" applyBorder="1" applyAlignment="1" applyProtection="1">
      <alignment horizontal="center"/>
    </xf>
    <xf numFmtId="0" fontId="16" fillId="10" borderId="22" xfId="0" applyFont="1" applyFill="1" applyBorder="1" applyAlignment="1" applyProtection="1">
      <alignment horizontal="center"/>
    </xf>
    <xf numFmtId="0" fontId="16" fillId="10" borderId="23" xfId="0" applyFont="1" applyFill="1" applyBorder="1" applyAlignment="1" applyProtection="1">
      <alignment horizontal="center"/>
    </xf>
    <xf numFmtId="0" fontId="8" fillId="0" borderId="9" xfId="0" applyFont="1" applyBorder="1" applyAlignment="1" applyProtection="1">
      <alignment horizontal="left"/>
    </xf>
    <xf numFmtId="0" fontId="8" fillId="0" borderId="8" xfId="0" applyFont="1" applyBorder="1" applyAlignment="1" applyProtection="1">
      <alignment horizontal="left"/>
    </xf>
    <xf numFmtId="0" fontId="5" fillId="0" borderId="3" xfId="0" applyFont="1" applyBorder="1" applyAlignment="1" applyProtection="1">
      <alignment horizontal="left" vertical="top" wrapText="1"/>
    </xf>
    <xf numFmtId="0" fontId="5" fillId="0" borderId="6" xfId="0" applyFont="1" applyBorder="1" applyAlignment="1" applyProtection="1">
      <alignment horizontal="left" vertical="top" wrapText="1"/>
    </xf>
    <xf numFmtId="0" fontId="8" fillId="0" borderId="9" xfId="0" applyFont="1" applyBorder="1" applyAlignment="1" applyProtection="1">
      <alignment horizontal="left" wrapText="1"/>
    </xf>
    <xf numFmtId="0" fontId="8" fillId="0" borderId="8" xfId="0" applyFont="1" applyBorder="1" applyAlignment="1" applyProtection="1">
      <alignment horizontal="left" wrapText="1"/>
    </xf>
    <xf numFmtId="0" fontId="4" fillId="0" borderId="0" xfId="0" applyFont="1" applyFill="1" applyBorder="1" applyAlignment="1" applyProtection="1">
      <alignment horizontal="left"/>
    </xf>
    <xf numFmtId="0" fontId="6" fillId="3" borderId="7" xfId="0" applyFont="1" applyFill="1" applyBorder="1" applyAlignment="1" applyProtection="1">
      <alignment horizontal="left" wrapText="1"/>
    </xf>
    <xf numFmtId="0" fontId="14" fillId="0" borderId="0" xfId="0" applyFont="1" applyBorder="1" applyAlignment="1" applyProtection="1">
      <alignment horizontal="left" vertical="top"/>
    </xf>
    <xf numFmtId="0" fontId="5" fillId="0" borderId="0" xfId="0" applyFont="1" applyBorder="1" applyAlignment="1" applyProtection="1">
      <alignment horizontal="left" vertical="center" wrapText="1"/>
    </xf>
    <xf numFmtId="0" fontId="3" fillId="0" borderId="0" xfId="0" applyFont="1" applyFill="1" applyBorder="1" applyAlignment="1" applyProtection="1">
      <alignment horizontal="center"/>
    </xf>
    <xf numFmtId="0" fontId="8" fillId="0" borderId="13" xfId="0" applyFont="1" applyFill="1" applyBorder="1" applyAlignment="1" applyProtection="1">
      <alignment horizontal="left" vertical="top" wrapText="1"/>
    </xf>
    <xf numFmtId="0" fontId="8" fillId="0" borderId="15" xfId="0" applyFont="1" applyFill="1" applyBorder="1" applyAlignment="1" applyProtection="1">
      <alignment horizontal="left" vertical="top" wrapText="1"/>
    </xf>
    <xf numFmtId="0" fontId="4" fillId="2" borderId="11" xfId="0" applyFont="1" applyFill="1" applyBorder="1" applyAlignment="1" applyProtection="1">
      <alignment horizontal="center" vertical="top" wrapText="1"/>
    </xf>
    <xf numFmtId="0" fontId="4" fillId="2" borderId="10" xfId="0" applyFont="1" applyFill="1" applyBorder="1" applyAlignment="1" applyProtection="1">
      <alignment horizontal="center" vertical="top" wrapText="1"/>
    </xf>
    <xf numFmtId="0" fontId="4" fillId="2" borderId="12" xfId="0" applyFont="1" applyFill="1" applyBorder="1" applyAlignment="1" applyProtection="1">
      <alignment horizontal="center" vertical="top" wrapText="1"/>
    </xf>
    <xf numFmtId="0" fontId="4" fillId="2" borderId="4" xfId="0" applyFont="1" applyFill="1" applyBorder="1" applyAlignment="1" applyProtection="1">
      <alignment horizontal="center" vertical="top" wrapText="1"/>
    </xf>
    <xf numFmtId="0" fontId="4" fillId="2" borderId="5" xfId="0" applyFont="1" applyFill="1" applyBorder="1" applyAlignment="1" applyProtection="1">
      <alignment horizontal="center" vertical="top" wrapText="1"/>
    </xf>
    <xf numFmtId="0" fontId="4" fillId="2" borderId="6" xfId="0" applyFont="1" applyFill="1" applyBorder="1" applyAlignment="1" applyProtection="1">
      <alignment horizontal="center" vertical="top" wrapText="1"/>
    </xf>
    <xf numFmtId="0" fontId="14" fillId="0" borderId="3" xfId="0" applyFont="1" applyBorder="1" applyAlignment="1" applyProtection="1">
      <alignment horizontal="left" vertical="top"/>
    </xf>
    <xf numFmtId="0" fontId="36" fillId="0" borderId="0" xfId="0" applyFont="1" applyBorder="1" applyAlignment="1" applyProtection="1">
      <alignment horizontal="left" vertical="top" wrapText="1"/>
    </xf>
    <xf numFmtId="0" fontId="8" fillId="0" borderId="0" xfId="2" applyFont="1" applyFill="1" applyBorder="1" applyAlignment="1" applyProtection="1">
      <alignment horizontal="center" vertical="center" wrapText="1"/>
    </xf>
    <xf numFmtId="0" fontId="8" fillId="0" borderId="5" xfId="2" applyFont="1" applyFill="1" applyBorder="1" applyAlignment="1" applyProtection="1">
      <alignment horizontal="center" vertical="center" wrapText="1"/>
    </xf>
    <xf numFmtId="0" fontId="4" fillId="11" borderId="9" xfId="2" applyFont="1" applyFill="1" applyBorder="1" applyAlignment="1" applyProtection="1">
      <alignment horizontal="center" vertical="center"/>
    </xf>
    <xf numFmtId="0" fontId="4" fillId="11" borderId="7" xfId="2" applyFont="1" applyFill="1" applyBorder="1" applyAlignment="1" applyProtection="1">
      <alignment horizontal="center" vertical="center"/>
    </xf>
    <xf numFmtId="0" fontId="4" fillId="11" borderId="8" xfId="2" applyFont="1" applyFill="1" applyBorder="1" applyAlignment="1" applyProtection="1">
      <alignment horizontal="center" vertical="center"/>
    </xf>
    <xf numFmtId="0" fontId="20" fillId="0" borderId="2" xfId="0" applyFont="1" applyBorder="1" applyAlignment="1" applyProtection="1">
      <alignment horizontal="center" vertical="center"/>
      <protection locked="0"/>
    </xf>
    <xf numFmtId="0" fontId="20" fillId="0" borderId="0" xfId="0" applyFont="1" applyBorder="1" applyAlignment="1" applyProtection="1">
      <alignment horizontal="center" vertical="center"/>
      <protection locked="0"/>
    </xf>
    <xf numFmtId="0" fontId="20" fillId="0" borderId="3" xfId="0" applyFont="1" applyBorder="1" applyAlignment="1" applyProtection="1">
      <alignment horizontal="center" vertical="center"/>
      <protection locked="0"/>
    </xf>
    <xf numFmtId="0" fontId="5" fillId="0" borderId="10" xfId="0" applyFont="1" applyFill="1" applyBorder="1" applyAlignment="1" applyProtection="1">
      <alignment horizontal="right" vertical="center" wrapText="1"/>
    </xf>
    <xf numFmtId="0" fontId="14" fillId="0" borderId="0" xfId="0" applyFont="1" applyBorder="1" applyAlignment="1" applyProtection="1">
      <alignment horizontal="left" vertical="top" wrapText="1"/>
    </xf>
    <xf numFmtId="0" fontId="27" fillId="11" borderId="9" xfId="0" applyFont="1" applyFill="1" applyBorder="1" applyAlignment="1" applyProtection="1">
      <alignment horizontal="center" vertical="center"/>
    </xf>
    <xf numFmtId="0" fontId="27" fillId="11" borderId="7" xfId="0" applyFont="1" applyFill="1" applyBorder="1" applyAlignment="1" applyProtection="1">
      <alignment horizontal="center" vertical="center"/>
    </xf>
    <xf numFmtId="0" fontId="27" fillId="11" borderId="8" xfId="0" applyFont="1" applyFill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  <protection locked="0"/>
    </xf>
    <xf numFmtId="0" fontId="20" fillId="0" borderId="5" xfId="0" applyFont="1" applyBorder="1" applyAlignment="1" applyProtection="1">
      <alignment horizontal="center" vertical="center"/>
      <protection locked="0"/>
    </xf>
    <xf numFmtId="0" fontId="20" fillId="0" borderId="6" xfId="0" applyFont="1" applyBorder="1" applyAlignment="1" applyProtection="1">
      <alignment horizontal="center" vertical="center"/>
      <protection locked="0"/>
    </xf>
    <xf numFmtId="0" fontId="6" fillId="3" borderId="7" xfId="0" applyFont="1" applyFill="1" applyBorder="1" applyAlignment="1" applyProtection="1">
      <alignment horizontal="left"/>
    </xf>
    <xf numFmtId="0" fontId="8" fillId="0" borderId="13" xfId="0" applyFont="1" applyBorder="1" applyAlignment="1" applyProtection="1">
      <alignment horizontal="left" vertical="center" wrapText="1"/>
    </xf>
    <xf numFmtId="0" fontId="8" fillId="0" borderId="15" xfId="0" applyFont="1" applyBorder="1" applyAlignment="1" applyProtection="1">
      <alignment horizontal="left" vertical="center" wrapText="1"/>
    </xf>
    <xf numFmtId="0" fontId="14" fillId="0" borderId="0" xfId="0" applyFont="1" applyAlignment="1" applyProtection="1">
      <alignment horizontal="left"/>
    </xf>
    <xf numFmtId="0" fontId="18" fillId="0" borderId="0" xfId="0" applyFont="1" applyBorder="1" applyAlignment="1" applyProtection="1">
      <alignment horizontal="left" vertical="top" wrapText="1"/>
    </xf>
    <xf numFmtId="0" fontId="9" fillId="0" borderId="10" xfId="0" applyFont="1" applyFill="1" applyBorder="1" applyAlignment="1" applyProtection="1">
      <alignment horizontal="right" vertical="center" wrapText="1"/>
    </xf>
    <xf numFmtId="0" fontId="4" fillId="0" borderId="0" xfId="0" applyFont="1" applyBorder="1" applyAlignment="1" applyProtection="1">
      <alignment horizontal="left"/>
    </xf>
    <xf numFmtId="0" fontId="18" fillId="0" borderId="0" xfId="0" applyFont="1" applyBorder="1" applyAlignment="1" applyProtection="1">
      <alignment horizontal="left" vertical="center"/>
    </xf>
    <xf numFmtId="0" fontId="8" fillId="0" borderId="2" xfId="2" applyFont="1" applyFill="1" applyBorder="1" applyAlignment="1" applyProtection="1">
      <alignment horizontal="center" vertical="center" wrapText="1"/>
    </xf>
    <xf numFmtId="0" fontId="8" fillId="0" borderId="3" xfId="2" applyFont="1" applyFill="1" applyBorder="1" applyAlignment="1" applyProtection="1">
      <alignment horizontal="center" vertical="center" wrapText="1"/>
    </xf>
    <xf numFmtId="0" fontId="8" fillId="0" borderId="4" xfId="2" applyFont="1" applyFill="1" applyBorder="1" applyAlignment="1" applyProtection="1">
      <alignment horizontal="center" vertical="center" wrapText="1"/>
    </xf>
    <xf numFmtId="0" fontId="8" fillId="0" borderId="6" xfId="2" applyFont="1" applyFill="1" applyBorder="1" applyAlignment="1" applyProtection="1">
      <alignment horizontal="center" vertical="center" wrapText="1"/>
    </xf>
    <xf numFmtId="0" fontId="14" fillId="0" borderId="10" xfId="0" applyFont="1" applyBorder="1" applyAlignment="1" applyProtection="1">
      <alignment horizontal="left"/>
    </xf>
    <xf numFmtId="0" fontId="8" fillId="0" borderId="1" xfId="0" applyFont="1" applyBorder="1" applyAlignment="1" applyProtection="1">
      <alignment horizontal="left" vertical="center" wrapText="1"/>
    </xf>
    <xf numFmtId="3" fontId="8" fillId="4" borderId="1" xfId="0" applyNumberFormat="1" applyFont="1" applyFill="1" applyBorder="1" applyAlignment="1" applyProtection="1">
      <alignment horizontal="center" vertical="center"/>
      <protection locked="0"/>
    </xf>
    <xf numFmtId="3" fontId="8" fillId="4" borderId="13" xfId="0" applyNumberFormat="1" applyFont="1" applyFill="1" applyBorder="1" applyAlignment="1" applyProtection="1">
      <alignment horizontal="center" vertical="center"/>
      <protection locked="0"/>
    </xf>
    <xf numFmtId="3" fontId="8" fillId="4" borderId="14" xfId="0" applyNumberFormat="1" applyFont="1" applyFill="1" applyBorder="1" applyAlignment="1" applyProtection="1">
      <alignment horizontal="center" vertical="center"/>
      <protection locked="0"/>
    </xf>
    <xf numFmtId="3" fontId="8" fillId="4" borderId="15" xfId="0" applyNumberFormat="1" applyFont="1" applyFill="1" applyBorder="1" applyAlignment="1" applyProtection="1">
      <alignment horizontal="center" vertical="center"/>
      <protection locked="0"/>
    </xf>
    <xf numFmtId="0" fontId="8" fillId="0" borderId="11" xfId="0" applyFont="1" applyBorder="1" applyAlignment="1" applyProtection="1">
      <alignment horizontal="left" vertical="center" wrapText="1"/>
    </xf>
    <xf numFmtId="0" fontId="8" fillId="0" borderId="12" xfId="0" applyFont="1" applyBorder="1" applyAlignment="1" applyProtection="1">
      <alignment horizontal="left" vertical="center" wrapText="1"/>
    </xf>
    <xf numFmtId="0" fontId="8" fillId="0" borderId="2" xfId="0" applyFont="1" applyBorder="1" applyAlignment="1" applyProtection="1">
      <alignment horizontal="left" vertical="center" wrapText="1"/>
    </xf>
    <xf numFmtId="0" fontId="8" fillId="0" borderId="3" xfId="0" applyFont="1" applyBorder="1" applyAlignment="1" applyProtection="1">
      <alignment horizontal="left" vertical="center" wrapText="1"/>
    </xf>
    <xf numFmtId="0" fontId="8" fillId="0" borderId="4" xfId="0" applyFont="1" applyBorder="1" applyAlignment="1" applyProtection="1">
      <alignment horizontal="left" vertical="center" wrapText="1"/>
    </xf>
    <xf numFmtId="0" fontId="8" fillId="0" borderId="6" xfId="0" applyFont="1" applyBorder="1" applyAlignment="1" applyProtection="1">
      <alignment horizontal="left" vertical="center" wrapText="1"/>
    </xf>
    <xf numFmtId="0" fontId="8" fillId="0" borderId="9" xfId="0" applyFont="1" applyFill="1" applyBorder="1" applyAlignment="1" applyProtection="1">
      <alignment horizontal="left" wrapText="1"/>
    </xf>
    <xf numFmtId="0" fontId="8" fillId="0" borderId="8" xfId="0" applyFont="1" applyFill="1" applyBorder="1" applyAlignment="1" applyProtection="1">
      <alignment horizontal="left" wrapText="1"/>
    </xf>
    <xf numFmtId="0" fontId="4" fillId="9" borderId="9" xfId="0" applyFont="1" applyFill="1" applyBorder="1" applyAlignment="1" applyProtection="1">
      <alignment horizontal="left"/>
    </xf>
    <xf numFmtId="0" fontId="4" fillId="9" borderId="7" xfId="0" applyFont="1" applyFill="1" applyBorder="1" applyAlignment="1" applyProtection="1">
      <alignment horizontal="left"/>
    </xf>
    <xf numFmtId="0" fontId="4" fillId="9" borderId="8" xfId="0" applyFont="1" applyFill="1" applyBorder="1" applyAlignment="1" applyProtection="1">
      <alignment horizontal="left"/>
    </xf>
    <xf numFmtId="0" fontId="4" fillId="9" borderId="0" xfId="0" applyFont="1" applyFill="1" applyBorder="1" applyAlignment="1" applyProtection="1">
      <alignment horizontal="center"/>
    </xf>
    <xf numFmtId="0" fontId="5" fillId="9" borderId="0" xfId="0" applyFont="1" applyFill="1" applyBorder="1" applyAlignment="1" applyProtection="1">
      <alignment horizontal="left" vertical="center" wrapText="1"/>
    </xf>
    <xf numFmtId="0" fontId="8" fillId="9" borderId="0" xfId="0" applyFont="1" applyFill="1" applyBorder="1" applyAlignment="1" applyProtection="1">
      <alignment horizontal="left"/>
    </xf>
    <xf numFmtId="0" fontId="8" fillId="9" borderId="0" xfId="0" applyFont="1" applyFill="1" applyBorder="1" applyAlignment="1" applyProtection="1">
      <alignment horizontal="left" wrapText="1"/>
    </xf>
    <xf numFmtId="0" fontId="8" fillId="9" borderId="0" xfId="0" applyFont="1" applyFill="1" applyBorder="1" applyAlignment="1" applyProtection="1">
      <alignment horizontal="left" vertical="center"/>
    </xf>
    <xf numFmtId="0" fontId="4" fillId="2" borderId="11" xfId="0" applyFont="1" applyFill="1" applyBorder="1" applyAlignment="1" applyProtection="1">
      <alignment horizontal="center" wrapText="1"/>
    </xf>
    <xf numFmtId="0" fontId="4" fillId="2" borderId="10" xfId="0" applyFont="1" applyFill="1" applyBorder="1" applyAlignment="1" applyProtection="1">
      <alignment horizontal="center" wrapText="1"/>
    </xf>
    <xf numFmtId="0" fontId="4" fillId="2" borderId="12" xfId="0" applyFont="1" applyFill="1" applyBorder="1" applyAlignment="1" applyProtection="1">
      <alignment horizontal="center" wrapText="1"/>
    </xf>
    <xf numFmtId="0" fontId="4" fillId="2" borderId="4" xfId="0" applyFont="1" applyFill="1" applyBorder="1" applyAlignment="1" applyProtection="1">
      <alignment horizontal="center" wrapText="1"/>
    </xf>
    <xf numFmtId="0" fontId="4" fillId="2" borderId="5" xfId="0" applyFont="1" applyFill="1" applyBorder="1" applyAlignment="1" applyProtection="1">
      <alignment horizontal="center" wrapText="1"/>
    </xf>
    <xf numFmtId="0" fontId="4" fillId="2" borderId="6" xfId="0" applyFont="1" applyFill="1" applyBorder="1" applyAlignment="1" applyProtection="1">
      <alignment horizontal="center" wrapText="1"/>
    </xf>
    <xf numFmtId="0" fontId="18" fillId="0" borderId="0" xfId="0" applyFont="1" applyBorder="1" applyAlignment="1" applyProtection="1">
      <alignment horizontal="left" vertical="top"/>
    </xf>
    <xf numFmtId="0" fontId="8" fillId="0" borderId="25" xfId="2" applyFont="1" applyFill="1" applyBorder="1" applyAlignment="1" applyProtection="1">
      <alignment horizontal="center" vertical="center" wrapText="1"/>
    </xf>
    <xf numFmtId="0" fontId="20" fillId="0" borderId="0" xfId="0" applyFont="1" applyBorder="1" applyAlignment="1" applyProtection="1">
      <alignment horizontal="center" vertical="center" wrapText="1"/>
    </xf>
    <xf numFmtId="0" fontId="20" fillId="0" borderId="5" xfId="0" applyFont="1" applyBorder="1" applyAlignment="1" applyProtection="1">
      <alignment horizontal="center" vertical="center" wrapText="1"/>
    </xf>
    <xf numFmtId="0" fontId="4" fillId="2" borderId="11" xfId="0" applyFont="1" applyFill="1" applyBorder="1" applyAlignment="1" applyProtection="1">
      <alignment horizontal="center"/>
    </xf>
    <xf numFmtId="0" fontId="4" fillId="2" borderId="10" xfId="0" applyFont="1" applyFill="1" applyBorder="1" applyAlignment="1" applyProtection="1">
      <alignment horizontal="center"/>
    </xf>
    <xf numFmtId="0" fontId="4" fillId="2" borderId="12" xfId="0" applyFont="1" applyFill="1" applyBorder="1" applyAlignment="1" applyProtection="1">
      <alignment horizontal="center"/>
    </xf>
    <xf numFmtId="0" fontId="8" fillId="0" borderId="10" xfId="0" applyFont="1" applyBorder="1" applyAlignment="1" applyProtection="1">
      <alignment horizontal="left" vertical="center" wrapText="1"/>
    </xf>
    <xf numFmtId="0" fontId="8" fillId="0" borderId="0" xfId="0" applyFont="1" applyBorder="1" applyAlignment="1" applyProtection="1">
      <alignment horizontal="left" vertical="center" wrapText="1"/>
    </xf>
    <xf numFmtId="0" fontId="8" fillId="0" borderId="5" xfId="0" applyFont="1" applyBorder="1" applyAlignment="1" applyProtection="1">
      <alignment horizontal="left" vertical="center" wrapText="1"/>
    </xf>
    <xf numFmtId="0" fontId="8" fillId="0" borderId="13" xfId="0" applyFont="1" applyFill="1" applyBorder="1" applyAlignment="1" applyProtection="1">
      <alignment horizontal="left" wrapText="1"/>
    </xf>
    <xf numFmtId="0" fontId="8" fillId="0" borderId="15" xfId="0" applyFont="1" applyFill="1" applyBorder="1" applyAlignment="1" applyProtection="1">
      <alignment horizontal="left" wrapText="1"/>
    </xf>
    <xf numFmtId="0" fontId="14" fillId="0" borderId="0" xfId="0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left" wrapText="1"/>
    </xf>
    <xf numFmtId="0" fontId="4" fillId="9" borderId="9" xfId="0" applyFont="1" applyFill="1" applyBorder="1" applyAlignment="1" applyProtection="1">
      <alignment horizontal="center" vertical="center"/>
    </xf>
    <xf numFmtId="0" fontId="4" fillId="9" borderId="7" xfId="0" applyFont="1" applyFill="1" applyBorder="1" applyAlignment="1" applyProtection="1">
      <alignment horizontal="center" vertical="center"/>
    </xf>
    <xf numFmtId="0" fontId="4" fillId="9" borderId="8" xfId="0" applyFont="1" applyFill="1" applyBorder="1" applyAlignment="1" applyProtection="1">
      <alignment horizontal="center" vertical="center"/>
    </xf>
    <xf numFmtId="0" fontId="4" fillId="9" borderId="0" xfId="0" applyFont="1" applyFill="1" applyBorder="1" applyAlignment="1" applyProtection="1">
      <alignment horizontal="center" vertical="center"/>
    </xf>
    <xf numFmtId="0" fontId="14" fillId="0" borderId="5" xfId="0" applyFont="1" applyBorder="1" applyAlignment="1" applyProtection="1">
      <alignment horizontal="left"/>
    </xf>
    <xf numFmtId="0" fontId="5" fillId="0" borderId="3" xfId="0" applyFont="1" applyFill="1" applyBorder="1" applyAlignment="1" applyProtection="1">
      <alignment horizontal="left" vertical="top" wrapText="1"/>
    </xf>
    <xf numFmtId="0" fontId="8" fillId="0" borderId="0" xfId="0" applyFont="1" applyFill="1" applyBorder="1" applyAlignment="1" applyProtection="1">
      <alignment horizontal="left" vertical="center" wrapText="1"/>
    </xf>
    <xf numFmtId="3" fontId="8" fillId="0" borderId="0" xfId="0" applyNumberFormat="1" applyFont="1" applyFill="1" applyBorder="1" applyAlignment="1" applyProtection="1">
      <alignment horizontal="center" vertical="center"/>
    </xf>
    <xf numFmtId="0" fontId="5" fillId="0" borderId="6" xfId="0" applyFont="1" applyFill="1" applyBorder="1" applyAlignment="1" applyProtection="1">
      <alignment horizontal="left" vertical="top" wrapText="1"/>
    </xf>
  </cellXfs>
  <cellStyles count="4">
    <cellStyle name="Link" xfId="3" builtinId="8"/>
    <cellStyle name="Schlecht" xfId="1" builtinId="27"/>
    <cellStyle name="Standard" xfId="0" builtinId="0"/>
    <cellStyle name="Standard 2" xfId="2" xr:uid="{809EA6CB-0E2E-428D-BA4F-42868AF3AA07}"/>
  </cellStyles>
  <dxfs count="62">
    <dxf>
      <font>
        <b/>
        <i val="0"/>
        <strike val="0"/>
        <color rgb="FFFF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7635"/>
      </font>
      <fill>
        <patternFill>
          <bgColor rgb="FFFFFFFF"/>
        </patternFill>
      </fill>
    </dxf>
    <dxf>
      <font>
        <color rgb="FF007635"/>
      </font>
      <fill>
        <patternFill>
          <bgColor rgb="FFFFFFFF"/>
        </patternFill>
      </fill>
    </dxf>
    <dxf>
      <font>
        <color rgb="FF007635"/>
      </font>
      <fill>
        <patternFill>
          <bgColor rgb="FFFFFF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lor rgb="FFFF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7635"/>
      </font>
      <fill>
        <patternFill>
          <bgColor rgb="FFFFFFFF"/>
        </patternFill>
      </fill>
    </dxf>
    <dxf>
      <font>
        <color rgb="FF007635"/>
      </font>
      <fill>
        <patternFill>
          <bgColor rgb="FFFFFFFF"/>
        </patternFill>
      </fill>
    </dxf>
    <dxf>
      <font>
        <color rgb="FF007635"/>
      </font>
      <fill>
        <patternFill>
          <bgColor rgb="FFFFFF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lor rgb="FFFF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7635"/>
      </font>
      <fill>
        <patternFill>
          <bgColor rgb="FFFFFFFF"/>
        </patternFill>
      </fill>
    </dxf>
    <dxf>
      <font>
        <color rgb="FF007635"/>
      </font>
      <fill>
        <patternFill>
          <bgColor rgb="FFFFFFFF"/>
        </patternFill>
      </fill>
    </dxf>
    <dxf>
      <font>
        <color rgb="FF007635"/>
      </font>
      <fill>
        <patternFill>
          <bgColor rgb="FFFFFF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lor rgb="FFFF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7635"/>
      </font>
      <fill>
        <patternFill>
          <bgColor rgb="FFFFFFFF"/>
        </patternFill>
      </fill>
    </dxf>
    <dxf>
      <font>
        <color rgb="FF007635"/>
      </font>
      <fill>
        <patternFill>
          <bgColor rgb="FFFFFFFF"/>
        </patternFill>
      </fill>
    </dxf>
    <dxf>
      <font>
        <color rgb="FF007635"/>
      </font>
      <fill>
        <patternFill>
          <bgColor rgb="FFFFFFFF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lor rgb="FFFF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7635"/>
      </font>
      <fill>
        <patternFill>
          <bgColor rgb="FFFFFFFF"/>
        </patternFill>
      </fill>
    </dxf>
    <dxf>
      <font>
        <color rgb="FF007635"/>
      </font>
      <fill>
        <patternFill>
          <bgColor rgb="FFFFFFFF"/>
        </patternFill>
      </fill>
    </dxf>
    <dxf>
      <font>
        <color rgb="FF007635"/>
      </font>
      <fill>
        <patternFill>
          <bgColor rgb="FFFFFFFF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lor rgb="FFFF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7635"/>
      </font>
      <fill>
        <patternFill>
          <bgColor rgb="FFFFFFFF"/>
        </patternFill>
      </fill>
    </dxf>
    <dxf>
      <font>
        <color rgb="FF007635"/>
      </font>
      <fill>
        <patternFill>
          <bgColor rgb="FFFFFFFF"/>
        </patternFill>
      </fill>
    </dxf>
    <dxf>
      <font>
        <color rgb="FF007635"/>
      </font>
      <fill>
        <patternFill>
          <bgColor rgb="FFFFFF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lor rgb="FFFF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7635"/>
      </font>
      <fill>
        <patternFill>
          <bgColor rgb="FFFFFFFF"/>
        </patternFill>
      </fill>
    </dxf>
    <dxf>
      <font>
        <color rgb="FF007635"/>
      </font>
      <fill>
        <patternFill>
          <bgColor rgb="FFFFFFFF"/>
        </patternFill>
      </fill>
    </dxf>
    <dxf>
      <font>
        <color rgb="FF007635"/>
      </font>
      <fill>
        <patternFill>
          <bgColor rgb="FFFFFFFF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lor rgb="FFFF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7635"/>
      </font>
      <fill>
        <patternFill>
          <bgColor rgb="FFFFFFFF"/>
        </patternFill>
      </fill>
    </dxf>
    <dxf>
      <font>
        <color rgb="FF007635"/>
      </font>
      <fill>
        <patternFill>
          <bgColor rgb="FFFFFFFF"/>
        </patternFill>
      </fill>
    </dxf>
    <dxf>
      <font>
        <color rgb="FF007635"/>
      </font>
      <fill>
        <patternFill>
          <bgColor rgb="FFFFFFFF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7635"/>
      <color rgb="FFFF5050"/>
      <color rgb="FFFFCCCC"/>
      <color rgb="FFFF7C80"/>
      <color rgb="FFFFFFFF"/>
      <color rgb="FFCCFFCC"/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microsoft.com/office/2006/relationships/vbaProject" Target="vbaProject.bin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wmf"/><Relationship Id="rId3" Type="http://schemas.openxmlformats.org/officeDocument/2006/relationships/image" Target="../media/image3.wmf"/><Relationship Id="rId7" Type="http://schemas.openxmlformats.org/officeDocument/2006/relationships/image" Target="../media/image7.svg"/><Relationship Id="rId2" Type="http://schemas.openxmlformats.org/officeDocument/2006/relationships/image" Target="../media/image2.wmf"/><Relationship Id="rId1" Type="http://schemas.openxmlformats.org/officeDocument/2006/relationships/image" Target="../media/image1.wmf"/><Relationship Id="rId6" Type="http://schemas.openxmlformats.org/officeDocument/2006/relationships/image" Target="../media/image6.png"/><Relationship Id="rId5" Type="http://schemas.openxmlformats.org/officeDocument/2006/relationships/image" Target="../media/image5.wmf"/><Relationship Id="rId4" Type="http://schemas.openxmlformats.org/officeDocument/2006/relationships/image" Target="../media/image4.w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svg"/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2" Type="http://schemas.openxmlformats.org/officeDocument/2006/relationships/image" Target="../media/image5.wmf"/><Relationship Id="rId1" Type="http://schemas.openxmlformats.org/officeDocument/2006/relationships/image" Target="../media/image8.wmf"/><Relationship Id="rId6" Type="http://schemas.openxmlformats.org/officeDocument/2006/relationships/image" Target="../media/image12.svg"/><Relationship Id="rId5" Type="http://schemas.openxmlformats.org/officeDocument/2006/relationships/image" Target="../media/image11.png"/><Relationship Id="rId10" Type="http://schemas.openxmlformats.org/officeDocument/2006/relationships/image" Target="../media/image16.svg"/><Relationship Id="rId4" Type="http://schemas.openxmlformats.org/officeDocument/2006/relationships/image" Target="../media/image10.svg"/><Relationship Id="rId9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svg"/><Relationship Id="rId3" Type="http://schemas.openxmlformats.org/officeDocument/2006/relationships/image" Target="../media/image17.png"/><Relationship Id="rId7" Type="http://schemas.openxmlformats.org/officeDocument/2006/relationships/image" Target="../media/image13.png"/><Relationship Id="rId2" Type="http://schemas.openxmlformats.org/officeDocument/2006/relationships/image" Target="../media/image5.wmf"/><Relationship Id="rId1" Type="http://schemas.openxmlformats.org/officeDocument/2006/relationships/image" Target="../media/image8.wmf"/><Relationship Id="rId6" Type="http://schemas.openxmlformats.org/officeDocument/2006/relationships/image" Target="../media/image12.svg"/><Relationship Id="rId5" Type="http://schemas.openxmlformats.org/officeDocument/2006/relationships/image" Target="../media/image11.png"/><Relationship Id="rId10" Type="http://schemas.openxmlformats.org/officeDocument/2006/relationships/image" Target="../media/image16.svg"/><Relationship Id="rId4" Type="http://schemas.openxmlformats.org/officeDocument/2006/relationships/image" Target="../media/image18.svg"/><Relationship Id="rId9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svg"/><Relationship Id="rId3" Type="http://schemas.openxmlformats.org/officeDocument/2006/relationships/image" Target="../media/image19.png"/><Relationship Id="rId7" Type="http://schemas.openxmlformats.org/officeDocument/2006/relationships/image" Target="../media/image21.png"/><Relationship Id="rId2" Type="http://schemas.openxmlformats.org/officeDocument/2006/relationships/image" Target="../media/image5.wmf"/><Relationship Id="rId1" Type="http://schemas.openxmlformats.org/officeDocument/2006/relationships/image" Target="../media/image8.wmf"/><Relationship Id="rId6" Type="http://schemas.openxmlformats.org/officeDocument/2006/relationships/image" Target="../media/image12.svg"/><Relationship Id="rId5" Type="http://schemas.openxmlformats.org/officeDocument/2006/relationships/image" Target="../media/image11.png"/><Relationship Id="rId4" Type="http://schemas.openxmlformats.org/officeDocument/2006/relationships/image" Target="../media/image20.sv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svg"/><Relationship Id="rId3" Type="http://schemas.openxmlformats.org/officeDocument/2006/relationships/image" Target="../media/image23.png"/><Relationship Id="rId7" Type="http://schemas.openxmlformats.org/officeDocument/2006/relationships/image" Target="../media/image21.png"/><Relationship Id="rId2" Type="http://schemas.openxmlformats.org/officeDocument/2006/relationships/image" Target="../media/image5.wmf"/><Relationship Id="rId1" Type="http://schemas.openxmlformats.org/officeDocument/2006/relationships/image" Target="../media/image8.wmf"/><Relationship Id="rId6" Type="http://schemas.openxmlformats.org/officeDocument/2006/relationships/image" Target="../media/image12.svg"/><Relationship Id="rId5" Type="http://schemas.openxmlformats.org/officeDocument/2006/relationships/image" Target="../media/image11.png"/><Relationship Id="rId4" Type="http://schemas.openxmlformats.org/officeDocument/2006/relationships/image" Target="../media/image24.sv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svg"/><Relationship Id="rId3" Type="http://schemas.openxmlformats.org/officeDocument/2006/relationships/image" Target="../media/image11.png"/><Relationship Id="rId7" Type="http://schemas.openxmlformats.org/officeDocument/2006/relationships/image" Target="../media/image27.png"/><Relationship Id="rId2" Type="http://schemas.openxmlformats.org/officeDocument/2006/relationships/image" Target="../media/image5.wmf"/><Relationship Id="rId1" Type="http://schemas.openxmlformats.org/officeDocument/2006/relationships/image" Target="../media/image8.wmf"/><Relationship Id="rId6" Type="http://schemas.openxmlformats.org/officeDocument/2006/relationships/image" Target="../media/image26.svg"/><Relationship Id="rId5" Type="http://schemas.openxmlformats.org/officeDocument/2006/relationships/image" Target="../media/image25.png"/><Relationship Id="rId10" Type="http://schemas.openxmlformats.org/officeDocument/2006/relationships/image" Target="../media/image14.svg"/><Relationship Id="rId4" Type="http://schemas.openxmlformats.org/officeDocument/2006/relationships/image" Target="../media/image12.svg"/><Relationship Id="rId9" Type="http://schemas.openxmlformats.org/officeDocument/2006/relationships/image" Target="../media/image1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svg"/><Relationship Id="rId3" Type="http://schemas.openxmlformats.org/officeDocument/2006/relationships/image" Target="../media/image11.png"/><Relationship Id="rId7" Type="http://schemas.openxmlformats.org/officeDocument/2006/relationships/image" Target="../media/image31.png"/><Relationship Id="rId2" Type="http://schemas.openxmlformats.org/officeDocument/2006/relationships/image" Target="../media/image5.wmf"/><Relationship Id="rId1" Type="http://schemas.openxmlformats.org/officeDocument/2006/relationships/image" Target="../media/image8.wmf"/><Relationship Id="rId6" Type="http://schemas.openxmlformats.org/officeDocument/2006/relationships/image" Target="../media/image30.svg"/><Relationship Id="rId5" Type="http://schemas.openxmlformats.org/officeDocument/2006/relationships/image" Target="../media/image29.png"/><Relationship Id="rId10" Type="http://schemas.openxmlformats.org/officeDocument/2006/relationships/image" Target="../media/image14.svg"/><Relationship Id="rId4" Type="http://schemas.openxmlformats.org/officeDocument/2006/relationships/image" Target="../media/image12.svg"/><Relationship Id="rId9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svg"/><Relationship Id="rId3" Type="http://schemas.openxmlformats.org/officeDocument/2006/relationships/image" Target="../media/image11.png"/><Relationship Id="rId7" Type="http://schemas.openxmlformats.org/officeDocument/2006/relationships/image" Target="../media/image31.png"/><Relationship Id="rId2" Type="http://schemas.openxmlformats.org/officeDocument/2006/relationships/image" Target="../media/image5.wmf"/><Relationship Id="rId1" Type="http://schemas.openxmlformats.org/officeDocument/2006/relationships/image" Target="../media/image8.wmf"/><Relationship Id="rId6" Type="http://schemas.openxmlformats.org/officeDocument/2006/relationships/image" Target="../media/image34.svg"/><Relationship Id="rId5" Type="http://schemas.openxmlformats.org/officeDocument/2006/relationships/image" Target="../media/image33.png"/><Relationship Id="rId10" Type="http://schemas.openxmlformats.org/officeDocument/2006/relationships/image" Target="../media/image22.svg"/><Relationship Id="rId4" Type="http://schemas.openxmlformats.org/officeDocument/2006/relationships/image" Target="../media/image12.svg"/><Relationship Id="rId9" Type="http://schemas.openxmlformats.org/officeDocument/2006/relationships/image" Target="../media/image2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.svg"/><Relationship Id="rId3" Type="http://schemas.openxmlformats.org/officeDocument/2006/relationships/image" Target="../media/image11.png"/><Relationship Id="rId7" Type="http://schemas.openxmlformats.org/officeDocument/2006/relationships/image" Target="../media/image37.png"/><Relationship Id="rId2" Type="http://schemas.openxmlformats.org/officeDocument/2006/relationships/image" Target="../media/image5.wmf"/><Relationship Id="rId1" Type="http://schemas.openxmlformats.org/officeDocument/2006/relationships/image" Target="../media/image8.wmf"/><Relationship Id="rId6" Type="http://schemas.openxmlformats.org/officeDocument/2006/relationships/image" Target="../media/image36.svg"/><Relationship Id="rId5" Type="http://schemas.openxmlformats.org/officeDocument/2006/relationships/image" Target="../media/image35.png"/><Relationship Id="rId4" Type="http://schemas.openxmlformats.org/officeDocument/2006/relationships/image" Target="../media/image12.sv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493517</xdr:colOff>
      <xdr:row>8</xdr:row>
      <xdr:rowOff>507382</xdr:rowOff>
    </xdr:from>
    <xdr:ext cx="1460500" cy="1199440"/>
    <xdr:pic>
      <xdr:nvPicPr>
        <xdr:cNvPr id="6" name="Grafik 2">
          <a:extLst>
            <a:ext uri="{FF2B5EF4-FFF2-40B4-BE49-F238E27FC236}">
              <a16:creationId xmlns:a16="http://schemas.microsoft.com/office/drawing/2014/main" id="{F8573D32-03FE-46E8-B7EA-8F43B13B9D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390"/>
        <a:stretch/>
      </xdr:blipFill>
      <xdr:spPr bwMode="auto">
        <a:xfrm>
          <a:off x="1922267" y="3089715"/>
          <a:ext cx="1460500" cy="1199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98621</xdr:colOff>
      <xdr:row>18</xdr:row>
      <xdr:rowOff>72579</xdr:rowOff>
    </xdr:from>
    <xdr:ext cx="2517518" cy="1128466"/>
    <xdr:pic>
      <xdr:nvPicPr>
        <xdr:cNvPr id="7" name="Grafik 1">
          <a:extLst>
            <a:ext uri="{FF2B5EF4-FFF2-40B4-BE49-F238E27FC236}">
              <a16:creationId xmlns:a16="http://schemas.microsoft.com/office/drawing/2014/main" id="{2116F2EC-9038-4C91-A326-90898EBF47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259"/>
        <a:stretch/>
      </xdr:blipFill>
      <xdr:spPr bwMode="auto">
        <a:xfrm>
          <a:off x="1410954" y="5819329"/>
          <a:ext cx="2517518" cy="1128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494093</xdr:colOff>
      <xdr:row>9</xdr:row>
      <xdr:rowOff>1865</xdr:rowOff>
    </xdr:from>
    <xdr:ext cx="1460500" cy="1199440"/>
    <xdr:pic>
      <xdr:nvPicPr>
        <xdr:cNvPr id="8" name="Grafik 2">
          <a:extLst>
            <a:ext uri="{FF2B5EF4-FFF2-40B4-BE49-F238E27FC236}">
              <a16:creationId xmlns:a16="http://schemas.microsoft.com/office/drawing/2014/main" id="{38C3962E-AFF6-4A2B-8545-69D7BCE5F6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390"/>
        <a:stretch/>
      </xdr:blipFill>
      <xdr:spPr bwMode="auto">
        <a:xfrm>
          <a:off x="4568676" y="3092198"/>
          <a:ext cx="1460500" cy="1199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550789</xdr:colOff>
      <xdr:row>8</xdr:row>
      <xdr:rowOff>471716</xdr:rowOff>
    </xdr:from>
    <xdr:ext cx="1343025" cy="1238398"/>
    <xdr:pic>
      <xdr:nvPicPr>
        <xdr:cNvPr id="9" name="Grafik 32">
          <a:extLst>
            <a:ext uri="{FF2B5EF4-FFF2-40B4-BE49-F238E27FC236}">
              <a16:creationId xmlns:a16="http://schemas.microsoft.com/office/drawing/2014/main" id="{FFA31BD6-7676-4A76-B370-A0D7742378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459"/>
        <a:stretch/>
      </xdr:blipFill>
      <xdr:spPr bwMode="auto">
        <a:xfrm>
          <a:off x="10022872" y="3054049"/>
          <a:ext cx="1343025" cy="12383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204453</xdr:colOff>
      <xdr:row>18</xdr:row>
      <xdr:rowOff>76876</xdr:rowOff>
    </xdr:from>
    <xdr:ext cx="2651125" cy="1131865"/>
    <xdr:pic>
      <xdr:nvPicPr>
        <xdr:cNvPr id="10" name="Grafik 34">
          <a:extLst>
            <a:ext uri="{FF2B5EF4-FFF2-40B4-BE49-F238E27FC236}">
              <a16:creationId xmlns:a16="http://schemas.microsoft.com/office/drawing/2014/main" id="{F27C6030-A24E-4434-B7F4-7653EA4D51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920"/>
        <a:stretch/>
      </xdr:blipFill>
      <xdr:spPr bwMode="auto">
        <a:xfrm>
          <a:off x="9401370" y="5823626"/>
          <a:ext cx="2651125" cy="1131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556232</xdr:colOff>
      <xdr:row>8</xdr:row>
      <xdr:rowOff>471716</xdr:rowOff>
    </xdr:from>
    <xdr:ext cx="1343025" cy="1237947"/>
    <xdr:pic>
      <xdr:nvPicPr>
        <xdr:cNvPr id="12" name="Grafik 32">
          <a:extLst>
            <a:ext uri="{FF2B5EF4-FFF2-40B4-BE49-F238E27FC236}">
              <a16:creationId xmlns:a16="http://schemas.microsoft.com/office/drawing/2014/main" id="{7C097E52-F88F-4296-83B2-97813DD8D3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493"/>
        <a:stretch/>
      </xdr:blipFill>
      <xdr:spPr bwMode="auto">
        <a:xfrm>
          <a:off x="12674149" y="3054049"/>
          <a:ext cx="1343025" cy="12379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184149</xdr:colOff>
      <xdr:row>25</xdr:row>
      <xdr:rowOff>146503</xdr:rowOff>
    </xdr:from>
    <xdr:to>
      <xdr:col>3</xdr:col>
      <xdr:colOff>393548</xdr:colOff>
      <xdr:row>25</xdr:row>
      <xdr:rowOff>349703</xdr:rowOff>
    </xdr:to>
    <xdr:pic>
      <xdr:nvPicPr>
        <xdr:cNvPr id="16" name="Grafik 11">
          <a:extLst>
            <a:ext uri="{FF2B5EF4-FFF2-40B4-BE49-F238E27FC236}">
              <a16:creationId xmlns:a16="http://schemas.microsoft.com/office/drawing/2014/main" id="{14FE60DC-2E43-4B44-8CCF-E79CC6EBF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7646"/>
        <a:stretch>
          <a:fillRect/>
        </a:stretch>
      </xdr:blipFill>
      <xdr:spPr bwMode="auto">
        <a:xfrm>
          <a:off x="184149" y="7684860"/>
          <a:ext cx="1719792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493517</xdr:colOff>
      <xdr:row>8</xdr:row>
      <xdr:rowOff>507382</xdr:rowOff>
    </xdr:from>
    <xdr:ext cx="1460500" cy="1199440"/>
    <xdr:pic>
      <xdr:nvPicPr>
        <xdr:cNvPr id="17" name="Grafik 2">
          <a:extLst>
            <a:ext uri="{FF2B5EF4-FFF2-40B4-BE49-F238E27FC236}">
              <a16:creationId xmlns:a16="http://schemas.microsoft.com/office/drawing/2014/main" id="{9B8E7466-39E8-4CBF-A27E-28D2BE1737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390"/>
        <a:stretch/>
      </xdr:blipFill>
      <xdr:spPr bwMode="auto">
        <a:xfrm>
          <a:off x="7213934" y="3089715"/>
          <a:ext cx="1460500" cy="1199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18</xdr:col>
      <xdr:colOff>484415</xdr:colOff>
      <xdr:row>8</xdr:row>
      <xdr:rowOff>373743</xdr:rowOff>
    </xdr:from>
    <xdr:to>
      <xdr:col>19</xdr:col>
      <xdr:colOff>855891</xdr:colOff>
      <xdr:row>13</xdr:row>
      <xdr:rowOff>213111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BEE58355-E51C-4499-AEB8-80E8FECEB1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lum bright="-100000" contrast="77000"/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rcRect l="22984" t="12066" r="22230" b="12856"/>
        <a:stretch/>
      </xdr:blipFill>
      <xdr:spPr>
        <a:xfrm>
          <a:off x="15248165" y="2956076"/>
          <a:ext cx="1609726" cy="1321035"/>
        </a:xfrm>
        <a:prstGeom prst="rect">
          <a:avLst/>
        </a:prstGeom>
      </xdr:spPr>
    </xdr:pic>
    <xdr:clientData/>
  </xdr:twoCellAnchor>
  <xdr:twoCellAnchor>
    <xdr:from>
      <xdr:col>16</xdr:col>
      <xdr:colOff>145597</xdr:colOff>
      <xdr:row>0</xdr:row>
      <xdr:rowOff>121558</xdr:rowOff>
    </xdr:from>
    <xdr:to>
      <xdr:col>19</xdr:col>
      <xdr:colOff>1293133</xdr:colOff>
      <xdr:row>1</xdr:row>
      <xdr:rowOff>46554</xdr:rowOff>
    </xdr:to>
    <xdr:grpSp>
      <xdr:nvGrpSpPr>
        <xdr:cNvPr id="19" name="Gruppieren 3">
          <a:extLst>
            <a:ext uri="{FF2B5EF4-FFF2-40B4-BE49-F238E27FC236}">
              <a16:creationId xmlns:a16="http://schemas.microsoft.com/office/drawing/2014/main" id="{CA267F9A-8B9A-41CB-B20E-75D25D26B476}"/>
            </a:ext>
          </a:extLst>
        </xdr:cNvPr>
        <xdr:cNvGrpSpPr>
          <a:grpSpLocks/>
        </xdr:cNvGrpSpPr>
      </xdr:nvGrpSpPr>
      <xdr:grpSpPr bwMode="auto">
        <a:xfrm>
          <a:off x="14112422" y="124733"/>
          <a:ext cx="3912961" cy="644663"/>
          <a:chOff x="668830" y="4564777"/>
          <a:chExt cx="3771511" cy="682341"/>
        </a:xfrm>
      </xdr:grpSpPr>
      <xdr:pic>
        <xdr:nvPicPr>
          <xdr:cNvPr id="20" name="Grafik 4">
            <a:extLst>
              <a:ext uri="{FF2B5EF4-FFF2-40B4-BE49-F238E27FC236}">
                <a16:creationId xmlns:a16="http://schemas.microsoft.com/office/drawing/2014/main" id="{4D9AFF48-67EB-4848-AB87-0DCF9A1D400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68830" y="4564777"/>
            <a:ext cx="1491064" cy="576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Übersetzungstabelle!$A$5">
        <xdr:nvSpPr>
          <xdr:cNvPr id="21" name="Textfeld 20">
            <a:extLst>
              <a:ext uri="{FF2B5EF4-FFF2-40B4-BE49-F238E27FC236}">
                <a16:creationId xmlns:a16="http://schemas.microsoft.com/office/drawing/2014/main" id="{06A70FC2-275A-4455-BA25-C6DA60321C0B}"/>
              </a:ext>
            </a:extLst>
          </xdr:cNvPr>
          <xdr:cNvSpPr txBox="1"/>
        </xdr:nvSpPr>
        <xdr:spPr>
          <a:xfrm>
            <a:off x="2230769" y="4979000"/>
            <a:ext cx="2209572" cy="268118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fld id="{35B86EE4-90AD-4D5D-8259-9AD013115CD2}" type="TxLink">
              <a:rPr lang="en-US" sz="1000" b="0" i="0" u="none" strike="noStrike">
                <a:solidFill>
                  <a:schemeClr val="bg1"/>
                </a:solidFill>
                <a:latin typeface="DINPro-Regular" panose="02000503030000020004" pitchFamily="50" charset="0"/>
                <a:cs typeface="Arial"/>
              </a:rPr>
              <a:pPr/>
              <a:t>Glasbeschläge mit System</a:t>
            </a:fld>
            <a:endParaRPr lang="de-DE" sz="1000">
              <a:solidFill>
                <a:schemeClr val="bg1"/>
              </a:solidFill>
              <a:latin typeface="DINPro-Regular" panose="02000503030000020004" pitchFamily="50" charset="0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28575</xdr:colOff>
      <xdr:row>0</xdr:row>
      <xdr:rowOff>114299</xdr:rowOff>
    </xdr:from>
    <xdr:to>
      <xdr:col>16</xdr:col>
      <xdr:colOff>85725</xdr:colOff>
      <xdr:row>1</xdr:row>
      <xdr:rowOff>58799</xdr:rowOff>
    </xdr:to>
    <xdr:grpSp>
      <xdr:nvGrpSpPr>
        <xdr:cNvPr id="2" name="Gruppieren 3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>
          <a:grpSpLocks/>
        </xdr:cNvGrpSpPr>
      </xdr:nvGrpSpPr>
      <xdr:grpSpPr bwMode="auto">
        <a:xfrm>
          <a:off x="13169900" y="114299"/>
          <a:ext cx="3946525" cy="658875"/>
          <a:chOff x="668830" y="4564777"/>
          <a:chExt cx="3771511" cy="682341"/>
        </a:xfrm>
      </xdr:grpSpPr>
      <xdr:pic>
        <xdr:nvPicPr>
          <xdr:cNvPr id="3" name="Grafik 4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68830" y="4564777"/>
            <a:ext cx="1491064" cy="576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Übersetzungstabelle!$A$5">
        <xdr:nvSpPr>
          <xdr:cNvPr id="4" name="Textfeld 3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 txBox="1"/>
        </xdr:nvSpPr>
        <xdr:spPr>
          <a:xfrm>
            <a:off x="2230769" y="4979000"/>
            <a:ext cx="2209572" cy="268118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fld id="{35B86EE4-90AD-4D5D-8259-9AD013115CD2}" type="TxLink">
              <a:rPr lang="en-US" sz="1000" b="0" i="0" u="none" strike="noStrike">
                <a:solidFill>
                  <a:schemeClr val="bg1"/>
                </a:solidFill>
                <a:latin typeface="DINPro-Regular" panose="02000503030000020004" pitchFamily="50" charset="0"/>
                <a:cs typeface="Arial"/>
              </a:rPr>
              <a:pPr/>
              <a:t>Glasbeschläge mit System</a:t>
            </a:fld>
            <a:endParaRPr lang="de-DE" sz="1000">
              <a:solidFill>
                <a:schemeClr val="bg1"/>
              </a:solidFill>
              <a:latin typeface="DINPro-Regular" panose="02000503030000020004" pitchFamily="50" charset="0"/>
            </a:endParaRPr>
          </a:p>
        </xdr:txBody>
      </xdr:sp>
    </xdr:grpSp>
    <xdr:clientData/>
  </xdr:twoCellAnchor>
  <xdr:twoCellAnchor editAs="oneCell">
    <xdr:from>
      <xdr:col>1</xdr:col>
      <xdr:colOff>45508</xdr:colOff>
      <xdr:row>90</xdr:row>
      <xdr:rowOff>118534</xdr:rowOff>
    </xdr:from>
    <xdr:to>
      <xdr:col>3</xdr:col>
      <xdr:colOff>752475</xdr:colOff>
      <xdr:row>90</xdr:row>
      <xdr:rowOff>331259</xdr:rowOff>
    </xdr:to>
    <xdr:pic>
      <xdr:nvPicPr>
        <xdr:cNvPr id="6" name="Grafik 11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7646"/>
        <a:stretch>
          <a:fillRect/>
        </a:stretch>
      </xdr:blipFill>
      <xdr:spPr bwMode="auto">
        <a:xfrm>
          <a:off x="236008" y="10675409"/>
          <a:ext cx="1719792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7795</xdr:colOff>
      <xdr:row>2</xdr:row>
      <xdr:rowOff>28698</xdr:rowOff>
    </xdr:from>
    <xdr:to>
      <xdr:col>9</xdr:col>
      <xdr:colOff>2544605</xdr:colOff>
      <xdr:row>57</xdr:row>
      <xdr:rowOff>48298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57F92D0F-24D3-4B38-81D1-ED60894D5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7795" y="870073"/>
          <a:ext cx="9502760" cy="5658400"/>
        </a:xfrm>
        <a:prstGeom prst="rect">
          <a:avLst/>
        </a:prstGeom>
      </xdr:spPr>
    </xdr:pic>
    <xdr:clientData/>
  </xdr:twoCellAnchor>
  <xdr:oneCellAnchor>
    <xdr:from>
      <xdr:col>1</xdr:col>
      <xdr:colOff>45508</xdr:colOff>
      <xdr:row>123</xdr:row>
      <xdr:rowOff>124884</xdr:rowOff>
    </xdr:from>
    <xdr:ext cx="1719792" cy="209550"/>
    <xdr:pic>
      <xdr:nvPicPr>
        <xdr:cNvPr id="18" name="Grafik 11">
          <a:extLst>
            <a:ext uri="{FF2B5EF4-FFF2-40B4-BE49-F238E27FC236}">
              <a16:creationId xmlns:a16="http://schemas.microsoft.com/office/drawing/2014/main" id="{83125C4F-4B0C-49AD-B355-287E2EF3C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7646"/>
        <a:stretch>
          <a:fillRect/>
        </a:stretch>
      </xdr:blipFill>
      <xdr:spPr bwMode="auto">
        <a:xfrm>
          <a:off x="239183" y="17847734"/>
          <a:ext cx="1719792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504825</xdr:colOff>
      <xdr:row>94</xdr:row>
      <xdr:rowOff>177800</xdr:rowOff>
    </xdr:from>
    <xdr:to>
      <xdr:col>4</xdr:col>
      <xdr:colOff>161925</xdr:colOff>
      <xdr:row>119</xdr:row>
      <xdr:rowOff>134712</xdr:rowOff>
    </xdr:to>
    <xdr:grpSp>
      <xdr:nvGrpSpPr>
        <xdr:cNvPr id="19" name="Gruppieren 18">
          <a:extLst>
            <a:ext uri="{FF2B5EF4-FFF2-40B4-BE49-F238E27FC236}">
              <a16:creationId xmlns:a16="http://schemas.microsoft.com/office/drawing/2014/main" id="{52D17FDE-EDA9-4FE4-9130-65F289B24AAD}"/>
            </a:ext>
          </a:extLst>
        </xdr:cNvPr>
        <xdr:cNvGrpSpPr>
          <a:grpSpLocks noChangeAspect="1"/>
        </xdr:cNvGrpSpPr>
      </xdr:nvGrpSpPr>
      <xdr:grpSpPr>
        <a:xfrm>
          <a:off x="882650" y="12245975"/>
          <a:ext cx="3609975" cy="5113112"/>
          <a:chOff x="9579427" y="42236570"/>
          <a:chExt cx="3238482" cy="6324759"/>
        </a:xfrm>
      </xdr:grpSpPr>
      <xdr:grpSp>
        <xdr:nvGrpSpPr>
          <xdr:cNvPr id="20" name="Gruppieren 19">
            <a:extLst>
              <a:ext uri="{FF2B5EF4-FFF2-40B4-BE49-F238E27FC236}">
                <a16:creationId xmlns:a16="http://schemas.microsoft.com/office/drawing/2014/main" id="{284A00CB-CC49-41DE-ABA9-0BFCBACFF1A0}"/>
              </a:ext>
            </a:extLst>
          </xdr:cNvPr>
          <xdr:cNvGrpSpPr/>
        </xdr:nvGrpSpPr>
        <xdr:grpSpPr>
          <a:xfrm>
            <a:off x="9674678" y="42236570"/>
            <a:ext cx="3143231" cy="6324759"/>
            <a:chOff x="8341179" y="38875606"/>
            <a:chExt cx="3143231" cy="6324759"/>
          </a:xfrm>
        </xdr:grpSpPr>
        <xdr:sp macro="" textlink="">
          <xdr:nvSpPr>
            <xdr:cNvPr id="22" name="Rechteck 21">
              <a:extLst>
                <a:ext uri="{FF2B5EF4-FFF2-40B4-BE49-F238E27FC236}">
                  <a16:creationId xmlns:a16="http://schemas.microsoft.com/office/drawing/2014/main" id="{04E9C98C-35C8-4085-BBE1-E16354700791}"/>
                </a:ext>
              </a:extLst>
            </xdr:cNvPr>
            <xdr:cNvSpPr/>
          </xdr:nvSpPr>
          <xdr:spPr>
            <a:xfrm>
              <a:off x="9212017" y="38984464"/>
              <a:ext cx="2272393" cy="6041571"/>
            </a:xfrm>
            <a:prstGeom prst="rect">
              <a:avLst/>
            </a:prstGeom>
            <a:solidFill>
              <a:srgbClr val="D7EBE0"/>
            </a:solidFill>
            <a:ln w="12700"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:endParaRPr lang="de-DE" sz="1100"/>
            </a:p>
          </xdr:txBody>
        </xdr:sp>
        <xdr:pic>
          <xdr:nvPicPr>
            <xdr:cNvPr id="23" name="Grafik 22">
              <a:extLst>
                <a:ext uri="{FF2B5EF4-FFF2-40B4-BE49-F238E27FC236}">
                  <a16:creationId xmlns:a16="http://schemas.microsoft.com/office/drawing/2014/main" id="{5648E912-8894-4722-A1FE-5CF4888D92C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">
              <a:extLst>
                <a:ext uri="{96DAC541-7B7A-43D3-8B79-37D633B846F1}">
                  <asvg:svgBlip xmlns:asvg="http://schemas.microsoft.com/office/drawing/2016/SVG/main" r:embed="rId6"/>
                </a:ext>
              </a:extLst>
            </a:blip>
            <a:srcRect l="11567" t="29124" r="77239"/>
            <a:stretch/>
          </xdr:blipFill>
          <xdr:spPr>
            <a:xfrm>
              <a:off x="8341179" y="38875606"/>
              <a:ext cx="816428" cy="6324759"/>
            </a:xfrm>
            <a:prstGeom prst="rect">
              <a:avLst/>
            </a:prstGeom>
          </xdr:spPr>
        </xdr:pic>
        <xdr:pic>
          <xdr:nvPicPr>
            <xdr:cNvPr id="24" name="Grafik 23">
              <a:extLst>
                <a:ext uri="{FF2B5EF4-FFF2-40B4-BE49-F238E27FC236}">
                  <a16:creationId xmlns:a16="http://schemas.microsoft.com/office/drawing/2014/main" id="{C1F29151-1B77-466B-B554-7304FE4F184F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">
              <a:extLst>
                <a:ext uri="{96DAC541-7B7A-43D3-8B79-37D633B846F1}">
                  <asvg:svgBlip xmlns:asvg="http://schemas.microsoft.com/office/drawing/2016/SVG/main" r:embed="rId6"/>
                </a:ext>
              </a:extLst>
            </a:blip>
            <a:srcRect l="23881" t="35377" r="45521" b="58830"/>
            <a:stretch/>
          </xdr:blipFill>
          <xdr:spPr>
            <a:xfrm>
              <a:off x="9252858" y="39433500"/>
              <a:ext cx="2204357" cy="517071"/>
            </a:xfrm>
            <a:prstGeom prst="rect">
              <a:avLst/>
            </a:prstGeom>
          </xdr:spPr>
        </xdr:pic>
        <xdr:sp macro="" textlink="$L$63">
          <xdr:nvSpPr>
            <xdr:cNvPr id="25" name="Rechteck 24">
              <a:extLst>
                <a:ext uri="{FF2B5EF4-FFF2-40B4-BE49-F238E27FC236}">
                  <a16:creationId xmlns:a16="http://schemas.microsoft.com/office/drawing/2014/main" id="{0B2EF166-E466-43F0-A5DA-8A9313F38C38}"/>
                </a:ext>
              </a:extLst>
            </xdr:cNvPr>
            <xdr:cNvSpPr/>
          </xdr:nvSpPr>
          <xdr:spPr>
            <a:xfrm>
              <a:off x="9674678" y="39474321"/>
              <a:ext cx="1392010" cy="272138"/>
            </a:xfrm>
            <a:prstGeom prst="rect">
              <a:avLst/>
            </a:prstGeom>
            <a:solidFill>
              <a:srgbClr val="D7EBE0"/>
            </a:solidFill>
            <a:ln>
              <a:solidFill>
                <a:srgbClr val="D7EBE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fld id="{C9711EC1-BB10-4964-808E-3ED47C588EB1}" type="TxLink">
                <a:rPr lang="en-US" sz="1600" b="0" i="0" u="none" strike="noStrike">
                  <a:solidFill>
                    <a:srgbClr val="000000"/>
                  </a:solidFill>
                  <a:latin typeface="Arial"/>
                  <a:cs typeface="Arial"/>
                </a:rPr>
                <a:pPr algn="ctr"/>
                <a:t>1.070</a:t>
              </a:fld>
              <a:endParaRPr lang="de-DE" sz="344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  <xdr:sp macro="" textlink="$L$61">
        <xdr:nvSpPr>
          <xdr:cNvPr id="21" name="Rechteck 20">
            <a:extLst>
              <a:ext uri="{FF2B5EF4-FFF2-40B4-BE49-F238E27FC236}">
                <a16:creationId xmlns:a16="http://schemas.microsoft.com/office/drawing/2014/main" id="{2474BBE9-4E54-4121-8AC0-A8A7D8EBFD94}"/>
              </a:ext>
            </a:extLst>
          </xdr:cNvPr>
          <xdr:cNvSpPr/>
        </xdr:nvSpPr>
        <xdr:spPr>
          <a:xfrm>
            <a:off x="9579427" y="44617821"/>
            <a:ext cx="342900" cy="1442356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vert270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fld id="{0F223CDA-2F75-426C-9FF6-E835623C6E53}" type="TxLink">
              <a:rPr lang="en-US" sz="16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ctr"/>
              <a:t>2.199</a:t>
            </a:fld>
            <a:endParaRPr lang="de-DE" sz="13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 editAs="oneCell">
    <xdr:from>
      <xdr:col>9</xdr:col>
      <xdr:colOff>2247901</xdr:colOff>
      <xdr:row>4</xdr:row>
      <xdr:rowOff>104775</xdr:rowOff>
    </xdr:from>
    <xdr:to>
      <xdr:col>15</xdr:col>
      <xdr:colOff>749790</xdr:colOff>
      <xdr:row>57</xdr:row>
      <xdr:rowOff>47625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D4851CAC-DFC4-42E8-980E-6B3A0196E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9217026" y="1263650"/>
          <a:ext cx="4680439" cy="5264150"/>
        </a:xfrm>
        <a:prstGeom prst="rect">
          <a:avLst/>
        </a:prstGeom>
      </xdr:spPr>
    </xdr:pic>
    <xdr:clientData/>
  </xdr:twoCellAnchor>
  <xdr:twoCellAnchor editAs="oneCell">
    <xdr:from>
      <xdr:col>13</xdr:col>
      <xdr:colOff>27676</xdr:colOff>
      <xdr:row>4</xdr:row>
      <xdr:rowOff>47625</xdr:rowOff>
    </xdr:from>
    <xdr:to>
      <xdr:col>15</xdr:col>
      <xdr:colOff>3714749</xdr:colOff>
      <xdr:row>57</xdr:row>
      <xdr:rowOff>47625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7D0ECACD-F285-42B8-80C8-97F5DEF4BE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rcRect r="13114"/>
        <a:stretch/>
      </xdr:blipFill>
      <xdr:spPr>
        <a:xfrm>
          <a:off x="12791176" y="1206500"/>
          <a:ext cx="4068073" cy="53213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28575</xdr:colOff>
      <xdr:row>0</xdr:row>
      <xdr:rowOff>114299</xdr:rowOff>
    </xdr:from>
    <xdr:to>
      <xdr:col>16</xdr:col>
      <xdr:colOff>85725</xdr:colOff>
      <xdr:row>1</xdr:row>
      <xdr:rowOff>58799</xdr:rowOff>
    </xdr:to>
    <xdr:grpSp>
      <xdr:nvGrpSpPr>
        <xdr:cNvPr id="6" name="Gruppieren 9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pSpPr>
          <a:grpSpLocks/>
        </xdr:cNvGrpSpPr>
      </xdr:nvGrpSpPr>
      <xdr:grpSpPr bwMode="auto">
        <a:xfrm>
          <a:off x="13169900" y="114299"/>
          <a:ext cx="3946525" cy="658875"/>
          <a:chOff x="668830" y="4564777"/>
          <a:chExt cx="3771511" cy="682341"/>
        </a:xfrm>
      </xdr:grpSpPr>
      <xdr:pic>
        <xdr:nvPicPr>
          <xdr:cNvPr id="7" name="Grafik 10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68830" y="4564777"/>
            <a:ext cx="1491064" cy="576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Übersetzungstabelle!$A$5">
        <xdr:nvSpPr>
          <xdr:cNvPr id="8" name="Textfeld 3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SpPr txBox="1"/>
        </xdr:nvSpPr>
        <xdr:spPr>
          <a:xfrm>
            <a:off x="2230769" y="4979000"/>
            <a:ext cx="2209572" cy="268118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fld id="{A534B733-7926-4547-A163-9B5EE72BA8C7}" type="TxLink">
              <a:rPr lang="en-US" sz="1000" b="0" i="0" u="none" strike="noStrike">
                <a:solidFill>
                  <a:schemeClr val="bg1"/>
                </a:solidFill>
                <a:latin typeface="DINPro-Regular" panose="02000503030000020004" pitchFamily="50" charset="0"/>
                <a:cs typeface="Arial"/>
              </a:rPr>
              <a:pPr/>
              <a:t>Glasbeschläge mit System</a:t>
            </a:fld>
            <a:endParaRPr lang="de-DE" sz="1000">
              <a:solidFill>
                <a:schemeClr val="bg1"/>
              </a:solidFill>
              <a:latin typeface="DINPro-Regular" panose="02000503030000020004" pitchFamily="50" charset="0"/>
            </a:endParaRPr>
          </a:p>
        </xdr:txBody>
      </xdr:sp>
    </xdr:grpSp>
    <xdr:clientData/>
  </xdr:twoCellAnchor>
  <xdr:twoCellAnchor editAs="oneCell">
    <xdr:from>
      <xdr:col>0</xdr:col>
      <xdr:colOff>133350</xdr:colOff>
      <xdr:row>89</xdr:row>
      <xdr:rowOff>118836</xdr:rowOff>
    </xdr:from>
    <xdr:to>
      <xdr:col>3</xdr:col>
      <xdr:colOff>666750</xdr:colOff>
      <xdr:row>89</xdr:row>
      <xdr:rowOff>334736</xdr:rowOff>
    </xdr:to>
    <xdr:pic>
      <xdr:nvPicPr>
        <xdr:cNvPr id="14" name="Grafik 11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7646"/>
        <a:stretch>
          <a:fillRect/>
        </a:stretch>
      </xdr:blipFill>
      <xdr:spPr bwMode="auto">
        <a:xfrm>
          <a:off x="133350" y="11562443"/>
          <a:ext cx="1730829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689551</xdr:rowOff>
    </xdr:from>
    <xdr:to>
      <xdr:col>9</xdr:col>
      <xdr:colOff>2311400</xdr:colOff>
      <xdr:row>38</xdr:row>
      <xdr:rowOff>142875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1D0ADFC9-6473-4D70-885F-63F78C408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0" y="689551"/>
          <a:ext cx="9280525" cy="5527099"/>
        </a:xfrm>
        <a:prstGeom prst="rect">
          <a:avLst/>
        </a:prstGeom>
      </xdr:spPr>
    </xdr:pic>
    <xdr:clientData/>
  </xdr:twoCellAnchor>
  <xdr:twoCellAnchor>
    <xdr:from>
      <xdr:col>12</xdr:col>
      <xdr:colOff>2722</xdr:colOff>
      <xdr:row>94</xdr:row>
      <xdr:rowOff>15875</xdr:rowOff>
    </xdr:from>
    <xdr:to>
      <xdr:col>15</xdr:col>
      <xdr:colOff>2616200</xdr:colOff>
      <xdr:row>118</xdr:row>
      <xdr:rowOff>182337</xdr:rowOff>
    </xdr:to>
    <xdr:grpSp>
      <xdr:nvGrpSpPr>
        <xdr:cNvPr id="11" name="Gruppieren 10">
          <a:extLst>
            <a:ext uri="{FF2B5EF4-FFF2-40B4-BE49-F238E27FC236}">
              <a16:creationId xmlns:a16="http://schemas.microsoft.com/office/drawing/2014/main" id="{8D028BAE-E4F9-44A3-9BF0-21B9D848E9C0}"/>
            </a:ext>
          </a:extLst>
        </xdr:cNvPr>
        <xdr:cNvGrpSpPr>
          <a:grpSpLocks noChangeAspect="1"/>
        </xdr:cNvGrpSpPr>
      </xdr:nvGrpSpPr>
      <xdr:grpSpPr>
        <a:xfrm>
          <a:off x="12162972" y="12303125"/>
          <a:ext cx="3600903" cy="5116287"/>
          <a:chOff x="9579427" y="42236570"/>
          <a:chExt cx="3238482" cy="6324759"/>
        </a:xfrm>
      </xdr:grpSpPr>
      <xdr:grpSp>
        <xdr:nvGrpSpPr>
          <xdr:cNvPr id="12" name="Gruppieren 11">
            <a:extLst>
              <a:ext uri="{FF2B5EF4-FFF2-40B4-BE49-F238E27FC236}">
                <a16:creationId xmlns:a16="http://schemas.microsoft.com/office/drawing/2014/main" id="{B953D4D8-249E-4681-9B51-F6295E28B8E9}"/>
              </a:ext>
            </a:extLst>
          </xdr:cNvPr>
          <xdr:cNvGrpSpPr/>
        </xdr:nvGrpSpPr>
        <xdr:grpSpPr>
          <a:xfrm>
            <a:off x="9674678" y="42236570"/>
            <a:ext cx="3143231" cy="6324759"/>
            <a:chOff x="8341179" y="38875606"/>
            <a:chExt cx="3143231" cy="6324759"/>
          </a:xfrm>
        </xdr:grpSpPr>
        <xdr:sp macro="" textlink="">
          <xdr:nvSpPr>
            <xdr:cNvPr id="15" name="Rechteck 14">
              <a:extLst>
                <a:ext uri="{FF2B5EF4-FFF2-40B4-BE49-F238E27FC236}">
                  <a16:creationId xmlns:a16="http://schemas.microsoft.com/office/drawing/2014/main" id="{F541CBDB-05B4-477C-91F4-CBEF3D0205C6}"/>
                </a:ext>
              </a:extLst>
            </xdr:cNvPr>
            <xdr:cNvSpPr/>
          </xdr:nvSpPr>
          <xdr:spPr>
            <a:xfrm>
              <a:off x="9212017" y="38984464"/>
              <a:ext cx="2272393" cy="6041571"/>
            </a:xfrm>
            <a:prstGeom prst="rect">
              <a:avLst/>
            </a:prstGeom>
            <a:solidFill>
              <a:srgbClr val="D7EBE0"/>
            </a:solidFill>
            <a:ln w="12700"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:endParaRPr lang="de-DE" sz="1100"/>
            </a:p>
          </xdr:txBody>
        </xdr:sp>
        <xdr:pic>
          <xdr:nvPicPr>
            <xdr:cNvPr id="16" name="Grafik 15">
              <a:extLst>
                <a:ext uri="{FF2B5EF4-FFF2-40B4-BE49-F238E27FC236}">
                  <a16:creationId xmlns:a16="http://schemas.microsoft.com/office/drawing/2014/main" id="{2CA201DB-CB42-43D8-8611-C6EECC8CBE46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">
              <a:extLst>
                <a:ext uri="{96DAC541-7B7A-43D3-8B79-37D633B846F1}">
                  <asvg:svgBlip xmlns:asvg="http://schemas.microsoft.com/office/drawing/2016/SVG/main" r:embed="rId6"/>
                </a:ext>
              </a:extLst>
            </a:blip>
            <a:srcRect l="11567" t="29124" r="77239"/>
            <a:stretch/>
          </xdr:blipFill>
          <xdr:spPr>
            <a:xfrm>
              <a:off x="8341179" y="38875606"/>
              <a:ext cx="816428" cy="6324759"/>
            </a:xfrm>
            <a:prstGeom prst="rect">
              <a:avLst/>
            </a:prstGeom>
          </xdr:spPr>
        </xdr:pic>
        <xdr:pic>
          <xdr:nvPicPr>
            <xdr:cNvPr id="17" name="Grafik 16">
              <a:extLst>
                <a:ext uri="{FF2B5EF4-FFF2-40B4-BE49-F238E27FC236}">
                  <a16:creationId xmlns:a16="http://schemas.microsoft.com/office/drawing/2014/main" id="{644D6D52-F8BB-4576-AAEC-C06BCA57A442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">
              <a:extLst>
                <a:ext uri="{96DAC541-7B7A-43D3-8B79-37D633B846F1}">
                  <asvg:svgBlip xmlns:asvg="http://schemas.microsoft.com/office/drawing/2016/SVG/main" r:embed="rId6"/>
                </a:ext>
              </a:extLst>
            </a:blip>
            <a:srcRect l="23881" t="35377" r="45521" b="58830"/>
            <a:stretch/>
          </xdr:blipFill>
          <xdr:spPr>
            <a:xfrm>
              <a:off x="9252858" y="39433500"/>
              <a:ext cx="2204357" cy="517071"/>
            </a:xfrm>
            <a:prstGeom prst="rect">
              <a:avLst/>
            </a:prstGeom>
          </xdr:spPr>
        </xdr:pic>
        <xdr:sp macro="" textlink="$L$62">
          <xdr:nvSpPr>
            <xdr:cNvPr id="18" name="Rechteck 17">
              <a:extLst>
                <a:ext uri="{FF2B5EF4-FFF2-40B4-BE49-F238E27FC236}">
                  <a16:creationId xmlns:a16="http://schemas.microsoft.com/office/drawing/2014/main" id="{E7FBC251-8A57-4BFC-A524-99B3F97D8058}"/>
                </a:ext>
              </a:extLst>
            </xdr:cNvPr>
            <xdr:cNvSpPr/>
          </xdr:nvSpPr>
          <xdr:spPr>
            <a:xfrm>
              <a:off x="9674678" y="39474321"/>
              <a:ext cx="1392010" cy="272138"/>
            </a:xfrm>
            <a:prstGeom prst="rect">
              <a:avLst/>
            </a:prstGeom>
            <a:solidFill>
              <a:srgbClr val="D7EBE0"/>
            </a:solidFill>
            <a:ln>
              <a:solidFill>
                <a:srgbClr val="D7EBE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fld id="{526FE4EE-8FEA-47DA-8812-BCC0E9AE87B3}" type="TxLink">
                <a:rPr lang="en-US" sz="1600" b="0" i="0" u="none" strike="noStrike">
                  <a:solidFill>
                    <a:srgbClr val="000000"/>
                  </a:solidFill>
                  <a:latin typeface="Arial"/>
                  <a:cs typeface="Arial"/>
                </a:rPr>
                <a:pPr algn="ctr"/>
                <a:t>1.033</a:t>
              </a:fld>
              <a:endParaRPr lang="de-DE" sz="344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  <xdr:sp macro="" textlink="$L$60">
        <xdr:nvSpPr>
          <xdr:cNvPr id="13" name="Rechteck 12">
            <a:extLst>
              <a:ext uri="{FF2B5EF4-FFF2-40B4-BE49-F238E27FC236}">
                <a16:creationId xmlns:a16="http://schemas.microsoft.com/office/drawing/2014/main" id="{40950D7E-643B-449E-8253-4B5B7AB62658}"/>
              </a:ext>
            </a:extLst>
          </xdr:cNvPr>
          <xdr:cNvSpPr/>
        </xdr:nvSpPr>
        <xdr:spPr>
          <a:xfrm>
            <a:off x="9579427" y="44617821"/>
            <a:ext cx="342900" cy="1442356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vert270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fld id="{D0AA8F82-EB06-4A99-9EE3-5C9F8537A4CA}" type="TxLink">
              <a:rPr lang="en-US" sz="16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ctr"/>
              <a:t>2.199</a:t>
            </a:fld>
            <a:endParaRPr lang="de-DE" sz="96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oneCellAnchor>
    <xdr:from>
      <xdr:col>1</xdr:col>
      <xdr:colOff>45508</xdr:colOff>
      <xdr:row>122</xdr:row>
      <xdr:rowOff>124884</xdr:rowOff>
    </xdr:from>
    <xdr:ext cx="1719792" cy="209550"/>
    <xdr:pic>
      <xdr:nvPicPr>
        <xdr:cNvPr id="19" name="Grafik 11">
          <a:extLst>
            <a:ext uri="{FF2B5EF4-FFF2-40B4-BE49-F238E27FC236}">
              <a16:creationId xmlns:a16="http://schemas.microsoft.com/office/drawing/2014/main" id="{DF664FFB-98D2-4D31-959B-3131B36AD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7646"/>
        <a:stretch>
          <a:fillRect/>
        </a:stretch>
      </xdr:blipFill>
      <xdr:spPr bwMode="auto">
        <a:xfrm>
          <a:off x="239183" y="19343159"/>
          <a:ext cx="1719792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501650</xdr:colOff>
      <xdr:row>93</xdr:row>
      <xdr:rowOff>180975</xdr:rowOff>
    </xdr:from>
    <xdr:to>
      <xdr:col>4</xdr:col>
      <xdr:colOff>158750</xdr:colOff>
      <xdr:row>118</xdr:row>
      <xdr:rowOff>134712</xdr:rowOff>
    </xdr:to>
    <xdr:grpSp>
      <xdr:nvGrpSpPr>
        <xdr:cNvPr id="20" name="Gruppieren 19">
          <a:extLst>
            <a:ext uri="{FF2B5EF4-FFF2-40B4-BE49-F238E27FC236}">
              <a16:creationId xmlns:a16="http://schemas.microsoft.com/office/drawing/2014/main" id="{C719DB7A-560E-467B-847A-B85C747A35A5}"/>
            </a:ext>
          </a:extLst>
        </xdr:cNvPr>
        <xdr:cNvGrpSpPr>
          <a:grpSpLocks noChangeAspect="1"/>
        </xdr:cNvGrpSpPr>
      </xdr:nvGrpSpPr>
      <xdr:grpSpPr>
        <a:xfrm>
          <a:off x="885825" y="12258675"/>
          <a:ext cx="3609975" cy="5116287"/>
          <a:chOff x="9579427" y="42236570"/>
          <a:chExt cx="3238482" cy="6324759"/>
        </a:xfrm>
      </xdr:grpSpPr>
      <xdr:grpSp>
        <xdr:nvGrpSpPr>
          <xdr:cNvPr id="21" name="Gruppieren 20">
            <a:extLst>
              <a:ext uri="{FF2B5EF4-FFF2-40B4-BE49-F238E27FC236}">
                <a16:creationId xmlns:a16="http://schemas.microsoft.com/office/drawing/2014/main" id="{5F3EE32F-6C91-4356-8569-4CB147B99146}"/>
              </a:ext>
            </a:extLst>
          </xdr:cNvPr>
          <xdr:cNvGrpSpPr/>
        </xdr:nvGrpSpPr>
        <xdr:grpSpPr>
          <a:xfrm>
            <a:off x="9674678" y="42236570"/>
            <a:ext cx="3143231" cy="6324759"/>
            <a:chOff x="8341179" y="38875606"/>
            <a:chExt cx="3143231" cy="6324759"/>
          </a:xfrm>
        </xdr:grpSpPr>
        <xdr:sp macro="" textlink="">
          <xdr:nvSpPr>
            <xdr:cNvPr id="23" name="Rechteck 22">
              <a:extLst>
                <a:ext uri="{FF2B5EF4-FFF2-40B4-BE49-F238E27FC236}">
                  <a16:creationId xmlns:a16="http://schemas.microsoft.com/office/drawing/2014/main" id="{3349484E-BD90-43B0-BA99-EE93AA2A431C}"/>
                </a:ext>
              </a:extLst>
            </xdr:cNvPr>
            <xdr:cNvSpPr/>
          </xdr:nvSpPr>
          <xdr:spPr>
            <a:xfrm>
              <a:off x="9212017" y="38984464"/>
              <a:ext cx="2272393" cy="6041571"/>
            </a:xfrm>
            <a:prstGeom prst="rect">
              <a:avLst/>
            </a:prstGeom>
            <a:solidFill>
              <a:srgbClr val="D7EBE0"/>
            </a:solidFill>
            <a:ln w="12700"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:endParaRPr lang="de-DE" sz="1100"/>
            </a:p>
          </xdr:txBody>
        </xdr:sp>
        <xdr:pic>
          <xdr:nvPicPr>
            <xdr:cNvPr id="24" name="Grafik 23">
              <a:extLst>
                <a:ext uri="{FF2B5EF4-FFF2-40B4-BE49-F238E27FC236}">
                  <a16:creationId xmlns:a16="http://schemas.microsoft.com/office/drawing/2014/main" id="{DFE2B6C0-4074-4A6F-A11E-1282060C7CBD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">
              <a:extLst>
                <a:ext uri="{96DAC541-7B7A-43D3-8B79-37D633B846F1}">
                  <asvg:svgBlip xmlns:asvg="http://schemas.microsoft.com/office/drawing/2016/SVG/main" r:embed="rId6"/>
                </a:ext>
              </a:extLst>
            </a:blip>
            <a:srcRect l="11567" t="29124" r="77239"/>
            <a:stretch/>
          </xdr:blipFill>
          <xdr:spPr>
            <a:xfrm>
              <a:off x="8341179" y="38875606"/>
              <a:ext cx="816428" cy="6324759"/>
            </a:xfrm>
            <a:prstGeom prst="rect">
              <a:avLst/>
            </a:prstGeom>
          </xdr:spPr>
        </xdr:pic>
        <xdr:pic>
          <xdr:nvPicPr>
            <xdr:cNvPr id="25" name="Grafik 24">
              <a:extLst>
                <a:ext uri="{FF2B5EF4-FFF2-40B4-BE49-F238E27FC236}">
                  <a16:creationId xmlns:a16="http://schemas.microsoft.com/office/drawing/2014/main" id="{731DD092-81FD-48B0-8EF2-1C5F41DCD27D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">
              <a:extLst>
                <a:ext uri="{96DAC541-7B7A-43D3-8B79-37D633B846F1}">
                  <asvg:svgBlip xmlns:asvg="http://schemas.microsoft.com/office/drawing/2016/SVG/main" r:embed="rId6"/>
                </a:ext>
              </a:extLst>
            </a:blip>
            <a:srcRect l="23881" t="35377" r="45521" b="58830"/>
            <a:stretch/>
          </xdr:blipFill>
          <xdr:spPr>
            <a:xfrm>
              <a:off x="9252858" y="39433500"/>
              <a:ext cx="2204357" cy="517071"/>
            </a:xfrm>
            <a:prstGeom prst="rect">
              <a:avLst/>
            </a:prstGeom>
          </xdr:spPr>
        </xdr:pic>
        <xdr:sp macro="" textlink="$L$62">
          <xdr:nvSpPr>
            <xdr:cNvPr id="26" name="Rechteck 25">
              <a:extLst>
                <a:ext uri="{FF2B5EF4-FFF2-40B4-BE49-F238E27FC236}">
                  <a16:creationId xmlns:a16="http://schemas.microsoft.com/office/drawing/2014/main" id="{FDB0B782-AB51-476F-8392-01B73328AEAA}"/>
                </a:ext>
              </a:extLst>
            </xdr:cNvPr>
            <xdr:cNvSpPr/>
          </xdr:nvSpPr>
          <xdr:spPr>
            <a:xfrm>
              <a:off x="9674678" y="39474321"/>
              <a:ext cx="1392010" cy="272138"/>
            </a:xfrm>
            <a:prstGeom prst="rect">
              <a:avLst/>
            </a:prstGeom>
            <a:solidFill>
              <a:srgbClr val="D7EBE0"/>
            </a:solidFill>
            <a:ln>
              <a:solidFill>
                <a:srgbClr val="D7EBE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fld id="{665D4C5D-8707-44CD-BC7F-C404F7060F9D}" type="TxLink">
                <a:rPr lang="en-US" sz="1600" b="0" i="0" u="none" strike="noStrike">
                  <a:solidFill>
                    <a:srgbClr val="000000"/>
                  </a:solidFill>
                  <a:latin typeface="Arial"/>
                  <a:cs typeface="Arial"/>
                </a:rPr>
                <a:pPr algn="ctr"/>
                <a:t>1.033</a:t>
              </a:fld>
              <a:endParaRPr lang="de-DE" sz="344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  <xdr:sp macro="" textlink="$L$60">
        <xdr:nvSpPr>
          <xdr:cNvPr id="22" name="Rechteck 21">
            <a:extLst>
              <a:ext uri="{FF2B5EF4-FFF2-40B4-BE49-F238E27FC236}">
                <a16:creationId xmlns:a16="http://schemas.microsoft.com/office/drawing/2014/main" id="{8344155A-F4E5-48EE-9A82-90D866E915A5}"/>
              </a:ext>
            </a:extLst>
          </xdr:cNvPr>
          <xdr:cNvSpPr/>
        </xdr:nvSpPr>
        <xdr:spPr>
          <a:xfrm>
            <a:off x="9579427" y="44617821"/>
            <a:ext cx="342900" cy="1442356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vert270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fld id="{772A131C-D976-4C13-BF8E-5EED3B7A26D5}" type="TxLink">
              <a:rPr lang="en-US" sz="16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ctr"/>
              <a:t>2.199</a:t>
            </a:fld>
            <a:endParaRPr lang="de-DE" sz="13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 editAs="oneCell">
    <xdr:from>
      <xdr:col>9</xdr:col>
      <xdr:colOff>2248933</xdr:colOff>
      <xdr:row>1</xdr:row>
      <xdr:rowOff>65742</xdr:rowOff>
    </xdr:from>
    <xdr:to>
      <xdr:col>15</xdr:col>
      <xdr:colOff>530714</xdr:colOff>
      <xdr:row>38</xdr:row>
      <xdr:rowOff>142875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B5F94756-37B2-4CE6-832A-14C68E3E4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9218058" y="780117"/>
          <a:ext cx="4457156" cy="5436533"/>
        </a:xfrm>
        <a:prstGeom prst="rect">
          <a:avLst/>
        </a:prstGeom>
      </xdr:spPr>
    </xdr:pic>
    <xdr:clientData/>
  </xdr:twoCellAnchor>
  <xdr:twoCellAnchor editAs="oneCell">
    <xdr:from>
      <xdr:col>13</xdr:col>
      <xdr:colOff>12590</xdr:colOff>
      <xdr:row>2</xdr:row>
      <xdr:rowOff>31750</xdr:rowOff>
    </xdr:from>
    <xdr:to>
      <xdr:col>15</xdr:col>
      <xdr:colOff>3420108</xdr:colOff>
      <xdr:row>38</xdr:row>
      <xdr:rowOff>139700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8C92D58C-E2FA-4FC2-84A5-6F020BF672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rcRect r="13114"/>
        <a:stretch/>
      </xdr:blipFill>
      <xdr:spPr>
        <a:xfrm>
          <a:off x="12776090" y="873125"/>
          <a:ext cx="3788518" cy="53467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28575</xdr:colOff>
      <xdr:row>0</xdr:row>
      <xdr:rowOff>114299</xdr:rowOff>
    </xdr:from>
    <xdr:to>
      <xdr:col>16</xdr:col>
      <xdr:colOff>85725</xdr:colOff>
      <xdr:row>1</xdr:row>
      <xdr:rowOff>58799</xdr:rowOff>
    </xdr:to>
    <xdr:grpSp>
      <xdr:nvGrpSpPr>
        <xdr:cNvPr id="5" name="Gruppieren 3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pSpPr>
          <a:grpSpLocks/>
        </xdr:cNvGrpSpPr>
      </xdr:nvGrpSpPr>
      <xdr:grpSpPr bwMode="auto">
        <a:xfrm>
          <a:off x="13169900" y="114299"/>
          <a:ext cx="3946525" cy="658875"/>
          <a:chOff x="668830" y="4564777"/>
          <a:chExt cx="3771511" cy="682341"/>
        </a:xfrm>
      </xdr:grpSpPr>
      <xdr:pic>
        <xdr:nvPicPr>
          <xdr:cNvPr id="6" name="Grafik 4"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68830" y="4564777"/>
            <a:ext cx="1491064" cy="576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Übersetzungstabelle!$A$5">
        <xdr:nvSpPr>
          <xdr:cNvPr id="7" name="Textfeld 3">
            <a:extLst>
              <a:ext uri="{FF2B5EF4-FFF2-40B4-BE49-F238E27FC236}">
                <a16:creationId xmlns:a16="http://schemas.microsoft.com/office/drawing/2014/main" id="{00000000-0008-0000-0300-000007000000}"/>
              </a:ext>
            </a:extLst>
          </xdr:cNvPr>
          <xdr:cNvSpPr txBox="1"/>
        </xdr:nvSpPr>
        <xdr:spPr>
          <a:xfrm>
            <a:off x="2230769" y="4979000"/>
            <a:ext cx="2209572" cy="268118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fld id="{8610D51B-419B-4C60-92C6-FC4E5E74573D}" type="TxLink">
              <a:rPr lang="en-US" sz="1000" b="0" i="0" u="none" strike="noStrike">
                <a:solidFill>
                  <a:schemeClr val="bg1"/>
                </a:solidFill>
                <a:latin typeface="DINPro-Regular" panose="02000503030000020004" pitchFamily="50" charset="0"/>
                <a:cs typeface="Arial"/>
              </a:rPr>
              <a:pPr/>
              <a:t>Glasbeschläge mit System</a:t>
            </a:fld>
            <a:endParaRPr lang="de-DE" sz="1000">
              <a:solidFill>
                <a:schemeClr val="bg1"/>
              </a:solidFill>
              <a:latin typeface="DINPro-Regular" panose="02000503030000020004" pitchFamily="50" charset="0"/>
            </a:endParaRPr>
          </a:p>
        </xdr:txBody>
      </xdr:sp>
    </xdr:grpSp>
    <xdr:clientData/>
  </xdr:twoCellAnchor>
  <xdr:twoCellAnchor editAs="oneCell">
    <xdr:from>
      <xdr:col>1</xdr:col>
      <xdr:colOff>45508</xdr:colOff>
      <xdr:row>103</xdr:row>
      <xdr:rowOff>124884</xdr:rowOff>
    </xdr:from>
    <xdr:to>
      <xdr:col>3</xdr:col>
      <xdr:colOff>749300</xdr:colOff>
      <xdr:row>103</xdr:row>
      <xdr:rowOff>334434</xdr:rowOff>
    </xdr:to>
    <xdr:pic>
      <xdr:nvPicPr>
        <xdr:cNvPr id="14" name="Grafik 11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7646"/>
        <a:stretch>
          <a:fillRect/>
        </a:stretch>
      </xdr:blipFill>
      <xdr:spPr bwMode="auto">
        <a:xfrm>
          <a:off x="236008" y="12539134"/>
          <a:ext cx="1719792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28575</xdr:rowOff>
    </xdr:from>
    <xdr:to>
      <xdr:col>9</xdr:col>
      <xdr:colOff>2816613</xdr:colOff>
      <xdr:row>38</xdr:row>
      <xdr:rowOff>142875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86517E64-9306-4481-AABD-20E95BA901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 l="3759"/>
        <a:stretch/>
      </xdr:blipFill>
      <xdr:spPr>
        <a:xfrm>
          <a:off x="190500" y="742950"/>
          <a:ext cx="9595238" cy="5638800"/>
        </a:xfrm>
        <a:prstGeom prst="rect">
          <a:avLst/>
        </a:prstGeom>
      </xdr:spPr>
    </xdr:pic>
    <xdr:clientData/>
  </xdr:twoCellAnchor>
  <xdr:twoCellAnchor>
    <xdr:from>
      <xdr:col>12</xdr:col>
      <xdr:colOff>2722</xdr:colOff>
      <xdr:row>108</xdr:row>
      <xdr:rowOff>15875</xdr:rowOff>
    </xdr:from>
    <xdr:to>
      <xdr:col>15</xdr:col>
      <xdr:colOff>2616200</xdr:colOff>
      <xdr:row>132</xdr:row>
      <xdr:rowOff>182337</xdr:rowOff>
    </xdr:to>
    <xdr:grpSp>
      <xdr:nvGrpSpPr>
        <xdr:cNvPr id="39" name="Gruppieren 38">
          <a:extLst>
            <a:ext uri="{FF2B5EF4-FFF2-40B4-BE49-F238E27FC236}">
              <a16:creationId xmlns:a16="http://schemas.microsoft.com/office/drawing/2014/main" id="{3E8E68A1-611D-47CD-862C-C2D385ACC0C9}"/>
            </a:ext>
          </a:extLst>
        </xdr:cNvPr>
        <xdr:cNvGrpSpPr>
          <a:grpSpLocks noChangeAspect="1"/>
        </xdr:cNvGrpSpPr>
      </xdr:nvGrpSpPr>
      <xdr:grpSpPr>
        <a:xfrm>
          <a:off x="12162972" y="14208125"/>
          <a:ext cx="3600903" cy="5116287"/>
          <a:chOff x="9579427" y="42236570"/>
          <a:chExt cx="3238482" cy="6324759"/>
        </a:xfrm>
      </xdr:grpSpPr>
      <xdr:grpSp>
        <xdr:nvGrpSpPr>
          <xdr:cNvPr id="40" name="Gruppieren 39">
            <a:extLst>
              <a:ext uri="{FF2B5EF4-FFF2-40B4-BE49-F238E27FC236}">
                <a16:creationId xmlns:a16="http://schemas.microsoft.com/office/drawing/2014/main" id="{F88CFEBA-506A-488B-B1B9-C3C3B4ED73F5}"/>
              </a:ext>
            </a:extLst>
          </xdr:cNvPr>
          <xdr:cNvGrpSpPr/>
        </xdr:nvGrpSpPr>
        <xdr:grpSpPr>
          <a:xfrm>
            <a:off x="9674678" y="42236570"/>
            <a:ext cx="3143231" cy="6324759"/>
            <a:chOff x="8341179" y="38875606"/>
            <a:chExt cx="3143231" cy="6324759"/>
          </a:xfrm>
        </xdr:grpSpPr>
        <xdr:sp macro="" textlink="">
          <xdr:nvSpPr>
            <xdr:cNvPr id="42" name="Rechteck 41">
              <a:extLst>
                <a:ext uri="{FF2B5EF4-FFF2-40B4-BE49-F238E27FC236}">
                  <a16:creationId xmlns:a16="http://schemas.microsoft.com/office/drawing/2014/main" id="{ED6B9CB5-2979-4D14-B80F-1F4F41B43899}"/>
                </a:ext>
              </a:extLst>
            </xdr:cNvPr>
            <xdr:cNvSpPr/>
          </xdr:nvSpPr>
          <xdr:spPr>
            <a:xfrm>
              <a:off x="9212017" y="38984464"/>
              <a:ext cx="2272393" cy="6041571"/>
            </a:xfrm>
            <a:prstGeom prst="rect">
              <a:avLst/>
            </a:prstGeom>
            <a:solidFill>
              <a:srgbClr val="D7EBE0"/>
            </a:solidFill>
            <a:ln w="12700"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:endParaRPr lang="de-DE" sz="1100"/>
            </a:p>
          </xdr:txBody>
        </xdr:sp>
        <xdr:pic>
          <xdr:nvPicPr>
            <xdr:cNvPr id="43" name="Grafik 42">
              <a:extLst>
                <a:ext uri="{FF2B5EF4-FFF2-40B4-BE49-F238E27FC236}">
                  <a16:creationId xmlns:a16="http://schemas.microsoft.com/office/drawing/2014/main" id="{24B01F2F-D262-4E39-A133-5D753FCA1EC3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">
              <a:extLst>
                <a:ext uri="{96DAC541-7B7A-43D3-8B79-37D633B846F1}">
                  <asvg:svgBlip xmlns:asvg="http://schemas.microsoft.com/office/drawing/2016/SVG/main" r:embed="rId6"/>
                </a:ext>
              </a:extLst>
            </a:blip>
            <a:srcRect l="11567" t="29124" r="77239"/>
            <a:stretch/>
          </xdr:blipFill>
          <xdr:spPr>
            <a:xfrm>
              <a:off x="8341179" y="38875606"/>
              <a:ext cx="816428" cy="6324759"/>
            </a:xfrm>
            <a:prstGeom prst="rect">
              <a:avLst/>
            </a:prstGeom>
          </xdr:spPr>
        </xdr:pic>
        <xdr:pic>
          <xdr:nvPicPr>
            <xdr:cNvPr id="44" name="Grafik 43">
              <a:extLst>
                <a:ext uri="{FF2B5EF4-FFF2-40B4-BE49-F238E27FC236}">
                  <a16:creationId xmlns:a16="http://schemas.microsoft.com/office/drawing/2014/main" id="{920E3280-561D-4AA1-A693-DE6B5A05BB08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">
              <a:extLst>
                <a:ext uri="{96DAC541-7B7A-43D3-8B79-37D633B846F1}">
                  <asvg:svgBlip xmlns:asvg="http://schemas.microsoft.com/office/drawing/2016/SVG/main" r:embed="rId6"/>
                </a:ext>
              </a:extLst>
            </a:blip>
            <a:srcRect l="23881" t="35377" r="45521" b="58830"/>
            <a:stretch/>
          </xdr:blipFill>
          <xdr:spPr>
            <a:xfrm>
              <a:off x="9252858" y="39433500"/>
              <a:ext cx="2204357" cy="517071"/>
            </a:xfrm>
            <a:prstGeom prst="rect">
              <a:avLst/>
            </a:prstGeom>
          </xdr:spPr>
        </xdr:pic>
        <xdr:sp macro="" textlink="$L$63">
          <xdr:nvSpPr>
            <xdr:cNvPr id="45" name="Rechteck 44">
              <a:extLst>
                <a:ext uri="{FF2B5EF4-FFF2-40B4-BE49-F238E27FC236}">
                  <a16:creationId xmlns:a16="http://schemas.microsoft.com/office/drawing/2014/main" id="{4E5162A6-BB89-43A9-87DE-FC067C2B52B1}"/>
                </a:ext>
              </a:extLst>
            </xdr:cNvPr>
            <xdr:cNvSpPr/>
          </xdr:nvSpPr>
          <xdr:spPr>
            <a:xfrm>
              <a:off x="9674678" y="39474321"/>
              <a:ext cx="1392010" cy="272138"/>
            </a:xfrm>
            <a:prstGeom prst="rect">
              <a:avLst/>
            </a:prstGeom>
            <a:solidFill>
              <a:srgbClr val="D7EBE0"/>
            </a:solidFill>
            <a:ln>
              <a:solidFill>
                <a:srgbClr val="D7EBE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fld id="{29986F89-3C35-40A0-BAC6-83B77012578D}" type="TxLink">
                <a:rPr lang="en-US" sz="1600" b="0" i="0" u="none" strike="noStrike">
                  <a:solidFill>
                    <a:srgbClr val="000000"/>
                  </a:solidFill>
                  <a:latin typeface="Arial"/>
                  <a:cs typeface="Arial"/>
                </a:rPr>
                <a:pPr algn="ctr"/>
                <a:t>968</a:t>
              </a:fld>
              <a:endParaRPr lang="de-DE" sz="239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  <xdr:sp macro="" textlink="$L$59">
        <xdr:nvSpPr>
          <xdr:cNvPr id="41" name="Rechteck 40">
            <a:extLst>
              <a:ext uri="{FF2B5EF4-FFF2-40B4-BE49-F238E27FC236}">
                <a16:creationId xmlns:a16="http://schemas.microsoft.com/office/drawing/2014/main" id="{EE56621F-6C2B-4AF3-A81C-555054E75FE4}"/>
              </a:ext>
            </a:extLst>
          </xdr:cNvPr>
          <xdr:cNvSpPr/>
        </xdr:nvSpPr>
        <xdr:spPr>
          <a:xfrm>
            <a:off x="9579427" y="44617821"/>
            <a:ext cx="342900" cy="1442356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vert270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fld id="{330C8A00-BEF2-442C-BEDF-44EF77756D63}" type="TxLink">
              <a:rPr lang="en-US" sz="16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ctr"/>
              <a:t>2.199</a:t>
            </a:fld>
            <a:endParaRPr lang="de-DE" sz="8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oneCellAnchor>
    <xdr:from>
      <xdr:col>1</xdr:col>
      <xdr:colOff>45508</xdr:colOff>
      <xdr:row>136</xdr:row>
      <xdr:rowOff>124884</xdr:rowOff>
    </xdr:from>
    <xdr:ext cx="1719792" cy="209550"/>
    <xdr:pic>
      <xdr:nvPicPr>
        <xdr:cNvPr id="58" name="Grafik 11">
          <a:extLst>
            <a:ext uri="{FF2B5EF4-FFF2-40B4-BE49-F238E27FC236}">
              <a16:creationId xmlns:a16="http://schemas.microsoft.com/office/drawing/2014/main" id="{1C28EFAC-CEB0-4E5E-A0C4-76B419880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7646"/>
        <a:stretch>
          <a:fillRect/>
        </a:stretch>
      </xdr:blipFill>
      <xdr:spPr bwMode="auto">
        <a:xfrm>
          <a:off x="239183" y="12535959"/>
          <a:ext cx="1719792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504825</xdr:colOff>
      <xdr:row>107</xdr:row>
      <xdr:rowOff>177800</xdr:rowOff>
    </xdr:from>
    <xdr:to>
      <xdr:col>4</xdr:col>
      <xdr:colOff>161925</xdr:colOff>
      <xdr:row>132</xdr:row>
      <xdr:rowOff>134712</xdr:rowOff>
    </xdr:to>
    <xdr:grpSp>
      <xdr:nvGrpSpPr>
        <xdr:cNvPr id="16" name="Gruppieren 15">
          <a:extLst>
            <a:ext uri="{FF2B5EF4-FFF2-40B4-BE49-F238E27FC236}">
              <a16:creationId xmlns:a16="http://schemas.microsoft.com/office/drawing/2014/main" id="{613F4395-E08D-48D4-9118-A2B25081B379}"/>
            </a:ext>
          </a:extLst>
        </xdr:cNvPr>
        <xdr:cNvGrpSpPr>
          <a:grpSpLocks noChangeAspect="1"/>
        </xdr:cNvGrpSpPr>
      </xdr:nvGrpSpPr>
      <xdr:grpSpPr>
        <a:xfrm>
          <a:off x="882650" y="14166850"/>
          <a:ext cx="3609975" cy="5113112"/>
          <a:chOff x="9579427" y="42236570"/>
          <a:chExt cx="3238482" cy="6324759"/>
        </a:xfrm>
      </xdr:grpSpPr>
      <xdr:grpSp>
        <xdr:nvGrpSpPr>
          <xdr:cNvPr id="17" name="Gruppieren 16">
            <a:extLst>
              <a:ext uri="{FF2B5EF4-FFF2-40B4-BE49-F238E27FC236}">
                <a16:creationId xmlns:a16="http://schemas.microsoft.com/office/drawing/2014/main" id="{B2C14D64-7DB0-4A4E-B18D-1D0DCD6D7E0C}"/>
              </a:ext>
            </a:extLst>
          </xdr:cNvPr>
          <xdr:cNvGrpSpPr/>
        </xdr:nvGrpSpPr>
        <xdr:grpSpPr>
          <a:xfrm>
            <a:off x="9674678" y="42236570"/>
            <a:ext cx="3143231" cy="6324759"/>
            <a:chOff x="8341179" y="38875606"/>
            <a:chExt cx="3143231" cy="6324759"/>
          </a:xfrm>
        </xdr:grpSpPr>
        <xdr:sp macro="" textlink="">
          <xdr:nvSpPr>
            <xdr:cNvPr id="19" name="Rechteck 18">
              <a:extLst>
                <a:ext uri="{FF2B5EF4-FFF2-40B4-BE49-F238E27FC236}">
                  <a16:creationId xmlns:a16="http://schemas.microsoft.com/office/drawing/2014/main" id="{189B23CB-6237-49F2-B290-940465323C46}"/>
                </a:ext>
              </a:extLst>
            </xdr:cNvPr>
            <xdr:cNvSpPr/>
          </xdr:nvSpPr>
          <xdr:spPr>
            <a:xfrm>
              <a:off x="9212017" y="38984464"/>
              <a:ext cx="2272393" cy="6041571"/>
            </a:xfrm>
            <a:prstGeom prst="rect">
              <a:avLst/>
            </a:prstGeom>
            <a:solidFill>
              <a:srgbClr val="D7EBE0"/>
            </a:solidFill>
            <a:ln w="12700"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:endParaRPr lang="de-DE" sz="1100"/>
            </a:p>
          </xdr:txBody>
        </xdr:sp>
        <xdr:pic>
          <xdr:nvPicPr>
            <xdr:cNvPr id="20" name="Grafik 19">
              <a:extLst>
                <a:ext uri="{FF2B5EF4-FFF2-40B4-BE49-F238E27FC236}">
                  <a16:creationId xmlns:a16="http://schemas.microsoft.com/office/drawing/2014/main" id="{49987AE6-1740-45CE-B1E6-83566066073D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">
              <a:extLst>
                <a:ext uri="{96DAC541-7B7A-43D3-8B79-37D633B846F1}">
                  <asvg:svgBlip xmlns:asvg="http://schemas.microsoft.com/office/drawing/2016/SVG/main" r:embed="rId6"/>
                </a:ext>
              </a:extLst>
            </a:blip>
            <a:srcRect l="11567" t="29124" r="77239"/>
            <a:stretch/>
          </xdr:blipFill>
          <xdr:spPr>
            <a:xfrm>
              <a:off x="8341179" y="38875606"/>
              <a:ext cx="816428" cy="6324759"/>
            </a:xfrm>
            <a:prstGeom prst="rect">
              <a:avLst/>
            </a:prstGeom>
          </xdr:spPr>
        </xdr:pic>
        <xdr:pic>
          <xdr:nvPicPr>
            <xdr:cNvPr id="21" name="Grafik 20">
              <a:extLst>
                <a:ext uri="{FF2B5EF4-FFF2-40B4-BE49-F238E27FC236}">
                  <a16:creationId xmlns:a16="http://schemas.microsoft.com/office/drawing/2014/main" id="{237C53FD-4D49-44EE-8849-6ACFB0AB5425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">
              <a:extLst>
                <a:ext uri="{96DAC541-7B7A-43D3-8B79-37D633B846F1}">
                  <asvg:svgBlip xmlns:asvg="http://schemas.microsoft.com/office/drawing/2016/SVG/main" r:embed="rId6"/>
                </a:ext>
              </a:extLst>
            </a:blip>
            <a:srcRect l="23881" t="35377" r="45521" b="58830"/>
            <a:stretch/>
          </xdr:blipFill>
          <xdr:spPr>
            <a:xfrm>
              <a:off x="9252858" y="39433500"/>
              <a:ext cx="2204357" cy="517071"/>
            </a:xfrm>
            <a:prstGeom prst="rect">
              <a:avLst/>
            </a:prstGeom>
          </xdr:spPr>
        </xdr:pic>
        <xdr:sp macro="" textlink="$L$61">
          <xdr:nvSpPr>
            <xdr:cNvPr id="22" name="Rechteck 21">
              <a:extLst>
                <a:ext uri="{FF2B5EF4-FFF2-40B4-BE49-F238E27FC236}">
                  <a16:creationId xmlns:a16="http://schemas.microsoft.com/office/drawing/2014/main" id="{007A89E9-62DB-44E1-8E05-67EDDC054073}"/>
                </a:ext>
              </a:extLst>
            </xdr:cNvPr>
            <xdr:cNvSpPr/>
          </xdr:nvSpPr>
          <xdr:spPr>
            <a:xfrm>
              <a:off x="9674678" y="39474321"/>
              <a:ext cx="1392010" cy="272138"/>
            </a:xfrm>
            <a:prstGeom prst="rect">
              <a:avLst/>
            </a:prstGeom>
            <a:solidFill>
              <a:srgbClr val="D7EBE0"/>
            </a:solidFill>
            <a:ln>
              <a:solidFill>
                <a:srgbClr val="D7EBE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fld id="{0792D176-E425-4CA8-B863-46892C22ECF7}" type="TxLink">
                <a:rPr lang="en-US" sz="1600" b="0" i="0" u="none" strike="noStrike">
                  <a:solidFill>
                    <a:srgbClr val="000000"/>
                  </a:solidFill>
                  <a:latin typeface="Arial"/>
                  <a:cs typeface="Arial"/>
                </a:rPr>
                <a:pPr algn="ctr"/>
                <a:t>1.065</a:t>
              </a:fld>
              <a:endParaRPr lang="de-DE" sz="239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  <xdr:sp macro="" textlink="$L$57">
        <xdr:nvSpPr>
          <xdr:cNvPr id="18" name="Rechteck 17">
            <a:extLst>
              <a:ext uri="{FF2B5EF4-FFF2-40B4-BE49-F238E27FC236}">
                <a16:creationId xmlns:a16="http://schemas.microsoft.com/office/drawing/2014/main" id="{F2A8C02F-A66C-4C7E-A573-AF96D903B1FC}"/>
              </a:ext>
            </a:extLst>
          </xdr:cNvPr>
          <xdr:cNvSpPr/>
        </xdr:nvSpPr>
        <xdr:spPr>
          <a:xfrm>
            <a:off x="9579427" y="44617821"/>
            <a:ext cx="342900" cy="1442356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vert270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fld id="{107FF156-43C1-4855-9C03-1158CB9D0C1B}" type="TxLink">
              <a:rPr lang="en-US" sz="16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ctr"/>
              <a:t>2.199</a:t>
            </a:fld>
            <a:endParaRPr lang="de-DE" sz="96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 editAs="oneCell">
    <xdr:from>
      <xdr:col>9</xdr:col>
      <xdr:colOff>2901952</xdr:colOff>
      <xdr:row>2</xdr:row>
      <xdr:rowOff>0</xdr:rowOff>
    </xdr:from>
    <xdr:to>
      <xdr:col>15</xdr:col>
      <xdr:colOff>1259619</xdr:colOff>
      <xdr:row>38</xdr:row>
      <xdr:rowOff>139700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30FBAA19-BF08-461E-8E2F-CE6FDA18C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9871077" y="841375"/>
          <a:ext cx="4533042" cy="5537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28575</xdr:colOff>
      <xdr:row>0</xdr:row>
      <xdr:rowOff>114299</xdr:rowOff>
    </xdr:from>
    <xdr:to>
      <xdr:col>16</xdr:col>
      <xdr:colOff>85725</xdr:colOff>
      <xdr:row>1</xdr:row>
      <xdr:rowOff>58799</xdr:rowOff>
    </xdr:to>
    <xdr:grpSp>
      <xdr:nvGrpSpPr>
        <xdr:cNvPr id="5" name="Gruppieren 3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pSpPr>
          <a:grpSpLocks/>
        </xdr:cNvGrpSpPr>
      </xdr:nvGrpSpPr>
      <xdr:grpSpPr bwMode="auto">
        <a:xfrm>
          <a:off x="13169900" y="114299"/>
          <a:ext cx="3946525" cy="658875"/>
          <a:chOff x="668830" y="4564777"/>
          <a:chExt cx="3771511" cy="682341"/>
        </a:xfrm>
      </xdr:grpSpPr>
      <xdr:pic>
        <xdr:nvPicPr>
          <xdr:cNvPr id="6" name="Grafik 4"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68830" y="4564777"/>
            <a:ext cx="1491064" cy="576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Übersetzungstabelle!$A$5">
        <xdr:nvSpPr>
          <xdr:cNvPr id="7" name="Textfeld 6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SpPr txBox="1"/>
        </xdr:nvSpPr>
        <xdr:spPr>
          <a:xfrm>
            <a:off x="2230769" y="4979000"/>
            <a:ext cx="2209572" cy="268118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fld id="{9146F76B-52E6-49E9-9B93-46862BB379F7}" type="TxLink">
              <a:rPr lang="en-US" sz="1000" b="0" i="0" u="none" strike="noStrike">
                <a:solidFill>
                  <a:schemeClr val="bg1"/>
                </a:solidFill>
                <a:latin typeface="DINPro-Regular" panose="02000503030000020004" pitchFamily="50" charset="0"/>
                <a:cs typeface="Arial"/>
              </a:rPr>
              <a:pPr/>
              <a:t>Glasbeschläge mit System</a:t>
            </a:fld>
            <a:endParaRPr lang="de-DE" sz="1000">
              <a:solidFill>
                <a:schemeClr val="bg1"/>
              </a:solidFill>
              <a:latin typeface="DINPro-Regular" panose="02000503030000020004" pitchFamily="50" charset="0"/>
            </a:endParaRPr>
          </a:p>
        </xdr:txBody>
      </xdr:sp>
    </xdr:grpSp>
    <xdr:clientData/>
  </xdr:twoCellAnchor>
  <xdr:twoCellAnchor editAs="oneCell">
    <xdr:from>
      <xdr:col>1</xdr:col>
      <xdr:colOff>48683</xdr:colOff>
      <xdr:row>105</xdr:row>
      <xdr:rowOff>70909</xdr:rowOff>
    </xdr:from>
    <xdr:to>
      <xdr:col>3</xdr:col>
      <xdr:colOff>752475</xdr:colOff>
      <xdr:row>105</xdr:row>
      <xdr:rowOff>277284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7646"/>
        <a:stretch>
          <a:fillRect/>
        </a:stretch>
      </xdr:blipFill>
      <xdr:spPr bwMode="auto">
        <a:xfrm>
          <a:off x="239183" y="13247159"/>
          <a:ext cx="1716617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87994</xdr:colOff>
      <xdr:row>0</xdr:row>
      <xdr:rowOff>636359</xdr:rowOff>
    </xdr:from>
    <xdr:to>
      <xdr:col>9</xdr:col>
      <xdr:colOff>2952751</xdr:colOff>
      <xdr:row>38</xdr:row>
      <xdr:rowOff>131988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FE967C0-BB71-45C8-817A-D41767427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87994" y="636359"/>
          <a:ext cx="9833882" cy="5575754"/>
        </a:xfrm>
        <a:prstGeom prst="rect">
          <a:avLst/>
        </a:prstGeom>
      </xdr:spPr>
    </xdr:pic>
    <xdr:clientData/>
  </xdr:twoCellAnchor>
  <xdr:twoCellAnchor>
    <xdr:from>
      <xdr:col>12</xdr:col>
      <xdr:colOff>111125</xdr:colOff>
      <xdr:row>109</xdr:row>
      <xdr:rowOff>25400</xdr:rowOff>
    </xdr:from>
    <xdr:to>
      <xdr:col>15</xdr:col>
      <xdr:colOff>2733675</xdr:colOff>
      <xdr:row>133</xdr:row>
      <xdr:rowOff>195037</xdr:rowOff>
    </xdr:to>
    <xdr:grpSp>
      <xdr:nvGrpSpPr>
        <xdr:cNvPr id="9" name="Gruppieren 8">
          <a:extLst>
            <a:ext uri="{FF2B5EF4-FFF2-40B4-BE49-F238E27FC236}">
              <a16:creationId xmlns:a16="http://schemas.microsoft.com/office/drawing/2014/main" id="{DB18F5D3-A108-4C91-A3D9-B3526C4329BE}"/>
            </a:ext>
          </a:extLst>
        </xdr:cNvPr>
        <xdr:cNvGrpSpPr>
          <a:grpSpLocks noChangeAspect="1"/>
        </xdr:cNvGrpSpPr>
      </xdr:nvGrpSpPr>
      <xdr:grpSpPr>
        <a:xfrm>
          <a:off x="12271375" y="14109700"/>
          <a:ext cx="3603625" cy="5122637"/>
          <a:chOff x="9579427" y="42236570"/>
          <a:chExt cx="3238482" cy="6324759"/>
        </a:xfrm>
      </xdr:grpSpPr>
      <xdr:grpSp>
        <xdr:nvGrpSpPr>
          <xdr:cNvPr id="10" name="Gruppieren 9">
            <a:extLst>
              <a:ext uri="{FF2B5EF4-FFF2-40B4-BE49-F238E27FC236}">
                <a16:creationId xmlns:a16="http://schemas.microsoft.com/office/drawing/2014/main" id="{DC24B6C7-3574-492A-8B48-5DE179B16423}"/>
              </a:ext>
            </a:extLst>
          </xdr:cNvPr>
          <xdr:cNvGrpSpPr/>
        </xdr:nvGrpSpPr>
        <xdr:grpSpPr>
          <a:xfrm>
            <a:off x="9674678" y="42236570"/>
            <a:ext cx="3143231" cy="6324759"/>
            <a:chOff x="8341179" y="38875606"/>
            <a:chExt cx="3143231" cy="6324759"/>
          </a:xfrm>
        </xdr:grpSpPr>
        <xdr:sp macro="" textlink="">
          <xdr:nvSpPr>
            <xdr:cNvPr id="13" name="Rechteck 12">
              <a:extLst>
                <a:ext uri="{FF2B5EF4-FFF2-40B4-BE49-F238E27FC236}">
                  <a16:creationId xmlns:a16="http://schemas.microsoft.com/office/drawing/2014/main" id="{731A3089-5089-4DB0-AC3C-F641CDA132BE}"/>
                </a:ext>
              </a:extLst>
            </xdr:cNvPr>
            <xdr:cNvSpPr/>
          </xdr:nvSpPr>
          <xdr:spPr>
            <a:xfrm>
              <a:off x="9212017" y="38984464"/>
              <a:ext cx="2272393" cy="6041571"/>
            </a:xfrm>
            <a:prstGeom prst="rect">
              <a:avLst/>
            </a:prstGeom>
            <a:solidFill>
              <a:srgbClr val="D7EBE0"/>
            </a:solidFill>
            <a:ln w="12700"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:endParaRPr lang="de-DE" sz="1100"/>
            </a:p>
          </xdr:txBody>
        </xdr:sp>
        <xdr:pic>
          <xdr:nvPicPr>
            <xdr:cNvPr id="14" name="Grafik 13">
              <a:extLst>
                <a:ext uri="{FF2B5EF4-FFF2-40B4-BE49-F238E27FC236}">
                  <a16:creationId xmlns:a16="http://schemas.microsoft.com/office/drawing/2014/main" id="{78C8162A-2111-4885-898E-FE5754E80892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">
              <a:extLst>
                <a:ext uri="{96DAC541-7B7A-43D3-8B79-37D633B846F1}">
                  <asvg:svgBlip xmlns:asvg="http://schemas.microsoft.com/office/drawing/2016/SVG/main" r:embed="rId6"/>
                </a:ext>
              </a:extLst>
            </a:blip>
            <a:srcRect l="11567" t="29124" r="77239"/>
            <a:stretch/>
          </xdr:blipFill>
          <xdr:spPr>
            <a:xfrm>
              <a:off x="8341179" y="38875606"/>
              <a:ext cx="816428" cy="6324759"/>
            </a:xfrm>
            <a:prstGeom prst="rect">
              <a:avLst/>
            </a:prstGeom>
          </xdr:spPr>
        </xdr:pic>
        <xdr:pic>
          <xdr:nvPicPr>
            <xdr:cNvPr id="15" name="Grafik 14">
              <a:extLst>
                <a:ext uri="{FF2B5EF4-FFF2-40B4-BE49-F238E27FC236}">
                  <a16:creationId xmlns:a16="http://schemas.microsoft.com/office/drawing/2014/main" id="{8C12B20C-1735-4643-8C06-9799E5698C11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">
              <a:extLst>
                <a:ext uri="{96DAC541-7B7A-43D3-8B79-37D633B846F1}">
                  <asvg:svgBlip xmlns:asvg="http://schemas.microsoft.com/office/drawing/2016/SVG/main" r:embed="rId6"/>
                </a:ext>
              </a:extLst>
            </a:blip>
            <a:srcRect l="23881" t="35377" r="45521" b="58830"/>
            <a:stretch/>
          </xdr:blipFill>
          <xdr:spPr>
            <a:xfrm>
              <a:off x="9252858" y="39433500"/>
              <a:ext cx="2204357" cy="517071"/>
            </a:xfrm>
            <a:prstGeom prst="rect">
              <a:avLst/>
            </a:prstGeom>
          </xdr:spPr>
        </xdr:pic>
        <xdr:sp macro="" textlink="$L$65">
          <xdr:nvSpPr>
            <xdr:cNvPr id="16" name="Rechteck 15">
              <a:extLst>
                <a:ext uri="{FF2B5EF4-FFF2-40B4-BE49-F238E27FC236}">
                  <a16:creationId xmlns:a16="http://schemas.microsoft.com/office/drawing/2014/main" id="{5FCE95FB-D2A1-46AA-B55B-A4E4C5EAB53C}"/>
                </a:ext>
              </a:extLst>
            </xdr:cNvPr>
            <xdr:cNvSpPr/>
          </xdr:nvSpPr>
          <xdr:spPr>
            <a:xfrm>
              <a:off x="9674678" y="39474321"/>
              <a:ext cx="1392010" cy="272138"/>
            </a:xfrm>
            <a:prstGeom prst="rect">
              <a:avLst/>
            </a:prstGeom>
            <a:solidFill>
              <a:srgbClr val="D7EBE0"/>
            </a:solidFill>
            <a:ln>
              <a:solidFill>
                <a:srgbClr val="D7EBE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fld id="{9BEFEA42-2644-4BE9-8641-E0223522796A}" type="TxLink">
                <a:rPr lang="en-US" sz="1600" b="0" i="0" u="none" strike="noStrike">
                  <a:solidFill>
                    <a:srgbClr val="000000"/>
                  </a:solidFill>
                  <a:latin typeface="Arial"/>
                  <a:cs typeface="Arial"/>
                </a:rPr>
                <a:pPr algn="ctr"/>
                <a:t>968</a:t>
              </a:fld>
              <a:endParaRPr lang="de-DE" sz="344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  <xdr:sp macro="" textlink="$L$61">
        <xdr:nvSpPr>
          <xdr:cNvPr id="11" name="Rechteck 10">
            <a:extLst>
              <a:ext uri="{FF2B5EF4-FFF2-40B4-BE49-F238E27FC236}">
                <a16:creationId xmlns:a16="http://schemas.microsoft.com/office/drawing/2014/main" id="{09B2B35C-20A2-4C7B-B094-1A80CA999C54}"/>
              </a:ext>
            </a:extLst>
          </xdr:cNvPr>
          <xdr:cNvSpPr/>
        </xdr:nvSpPr>
        <xdr:spPr>
          <a:xfrm>
            <a:off x="9579427" y="44617821"/>
            <a:ext cx="342900" cy="1442356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vert270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fld id="{4AFBD405-9D48-47F3-8516-0C340BFB1E9D}" type="TxLink">
              <a:rPr lang="en-US" sz="16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ctr"/>
              <a:t>2.149</a:t>
            </a:fld>
            <a:endParaRPr lang="de-DE" sz="13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oneCellAnchor>
    <xdr:from>
      <xdr:col>1</xdr:col>
      <xdr:colOff>48683</xdr:colOff>
      <xdr:row>163</xdr:row>
      <xdr:rowOff>67734</xdr:rowOff>
    </xdr:from>
    <xdr:ext cx="1719792" cy="209550"/>
    <xdr:pic>
      <xdr:nvPicPr>
        <xdr:cNvPr id="17" name="Grafik 11">
          <a:extLst>
            <a:ext uri="{FF2B5EF4-FFF2-40B4-BE49-F238E27FC236}">
              <a16:creationId xmlns:a16="http://schemas.microsoft.com/office/drawing/2014/main" id="{711C2E0D-D0AD-4400-82F4-117A1403E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7646"/>
        <a:stretch>
          <a:fillRect/>
        </a:stretch>
      </xdr:blipFill>
      <xdr:spPr bwMode="auto">
        <a:xfrm>
          <a:off x="239183" y="25197859"/>
          <a:ext cx="1719792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558800</xdr:colOff>
      <xdr:row>135</xdr:row>
      <xdr:rowOff>82550</xdr:rowOff>
    </xdr:from>
    <xdr:to>
      <xdr:col>4</xdr:col>
      <xdr:colOff>209550</xdr:colOff>
      <xdr:row>160</xdr:row>
      <xdr:rowOff>23587</xdr:rowOff>
    </xdr:to>
    <xdr:grpSp>
      <xdr:nvGrpSpPr>
        <xdr:cNvPr id="18" name="Gruppieren 17">
          <a:extLst>
            <a:ext uri="{FF2B5EF4-FFF2-40B4-BE49-F238E27FC236}">
              <a16:creationId xmlns:a16="http://schemas.microsoft.com/office/drawing/2014/main" id="{7A07B80E-72A1-40D9-A747-2AF5BF4D8958}"/>
            </a:ext>
          </a:extLst>
        </xdr:cNvPr>
        <xdr:cNvGrpSpPr>
          <a:grpSpLocks noChangeAspect="1"/>
        </xdr:cNvGrpSpPr>
      </xdr:nvGrpSpPr>
      <xdr:grpSpPr>
        <a:xfrm>
          <a:off x="942975" y="19532600"/>
          <a:ext cx="3600450" cy="5084537"/>
          <a:chOff x="9579427" y="42236570"/>
          <a:chExt cx="3238482" cy="6324759"/>
        </a:xfrm>
      </xdr:grpSpPr>
      <xdr:grpSp>
        <xdr:nvGrpSpPr>
          <xdr:cNvPr id="19" name="Gruppieren 18">
            <a:extLst>
              <a:ext uri="{FF2B5EF4-FFF2-40B4-BE49-F238E27FC236}">
                <a16:creationId xmlns:a16="http://schemas.microsoft.com/office/drawing/2014/main" id="{135C83DA-813D-4CA8-BB96-2C6D40B53CE8}"/>
              </a:ext>
            </a:extLst>
          </xdr:cNvPr>
          <xdr:cNvGrpSpPr/>
        </xdr:nvGrpSpPr>
        <xdr:grpSpPr>
          <a:xfrm>
            <a:off x="9674678" y="42236570"/>
            <a:ext cx="3143231" cy="6324759"/>
            <a:chOff x="8341179" y="38875606"/>
            <a:chExt cx="3143231" cy="6324759"/>
          </a:xfrm>
        </xdr:grpSpPr>
        <xdr:sp macro="" textlink="">
          <xdr:nvSpPr>
            <xdr:cNvPr id="21" name="Rechteck 20">
              <a:extLst>
                <a:ext uri="{FF2B5EF4-FFF2-40B4-BE49-F238E27FC236}">
                  <a16:creationId xmlns:a16="http://schemas.microsoft.com/office/drawing/2014/main" id="{5D08999F-4DE3-468D-B5BA-640DF9FAB838}"/>
                </a:ext>
              </a:extLst>
            </xdr:cNvPr>
            <xdr:cNvSpPr/>
          </xdr:nvSpPr>
          <xdr:spPr>
            <a:xfrm>
              <a:off x="9212017" y="38984464"/>
              <a:ext cx="2272393" cy="6041571"/>
            </a:xfrm>
            <a:prstGeom prst="rect">
              <a:avLst/>
            </a:prstGeom>
            <a:solidFill>
              <a:srgbClr val="D7EBE0"/>
            </a:solidFill>
            <a:ln w="12700"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:endParaRPr lang="de-DE" sz="1100"/>
            </a:p>
          </xdr:txBody>
        </xdr:sp>
        <xdr:pic>
          <xdr:nvPicPr>
            <xdr:cNvPr id="22" name="Grafik 21">
              <a:extLst>
                <a:ext uri="{FF2B5EF4-FFF2-40B4-BE49-F238E27FC236}">
                  <a16:creationId xmlns:a16="http://schemas.microsoft.com/office/drawing/2014/main" id="{447D53EA-8EAB-43C8-A402-CC35C9586DB8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">
              <a:extLst>
                <a:ext uri="{96DAC541-7B7A-43D3-8B79-37D633B846F1}">
                  <asvg:svgBlip xmlns:asvg="http://schemas.microsoft.com/office/drawing/2016/SVG/main" r:embed="rId6"/>
                </a:ext>
              </a:extLst>
            </a:blip>
            <a:srcRect l="11567" t="29124" r="77239"/>
            <a:stretch/>
          </xdr:blipFill>
          <xdr:spPr>
            <a:xfrm>
              <a:off x="8341179" y="38875606"/>
              <a:ext cx="816428" cy="6324759"/>
            </a:xfrm>
            <a:prstGeom prst="rect">
              <a:avLst/>
            </a:prstGeom>
          </xdr:spPr>
        </xdr:pic>
        <xdr:pic>
          <xdr:nvPicPr>
            <xdr:cNvPr id="23" name="Grafik 22">
              <a:extLst>
                <a:ext uri="{FF2B5EF4-FFF2-40B4-BE49-F238E27FC236}">
                  <a16:creationId xmlns:a16="http://schemas.microsoft.com/office/drawing/2014/main" id="{DDCE9BBE-CC47-4078-A4B4-30458E184919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">
              <a:extLst>
                <a:ext uri="{96DAC541-7B7A-43D3-8B79-37D633B846F1}">
                  <asvg:svgBlip xmlns:asvg="http://schemas.microsoft.com/office/drawing/2016/SVG/main" r:embed="rId6"/>
                </a:ext>
              </a:extLst>
            </a:blip>
            <a:srcRect l="23881" t="35377" r="45521" b="58830"/>
            <a:stretch/>
          </xdr:blipFill>
          <xdr:spPr>
            <a:xfrm>
              <a:off x="9252858" y="39433500"/>
              <a:ext cx="2204357" cy="517071"/>
            </a:xfrm>
            <a:prstGeom prst="rect">
              <a:avLst/>
            </a:prstGeom>
          </xdr:spPr>
        </xdr:pic>
        <xdr:sp macro="" textlink="$L$63">
          <xdr:nvSpPr>
            <xdr:cNvPr id="24" name="Rechteck 23">
              <a:extLst>
                <a:ext uri="{FF2B5EF4-FFF2-40B4-BE49-F238E27FC236}">
                  <a16:creationId xmlns:a16="http://schemas.microsoft.com/office/drawing/2014/main" id="{7AE25D8F-6907-4553-8B5F-F4B6F12616E5}"/>
                </a:ext>
              </a:extLst>
            </xdr:cNvPr>
            <xdr:cNvSpPr/>
          </xdr:nvSpPr>
          <xdr:spPr>
            <a:xfrm>
              <a:off x="9674678" y="39474321"/>
              <a:ext cx="1392010" cy="272138"/>
            </a:xfrm>
            <a:prstGeom prst="rect">
              <a:avLst/>
            </a:prstGeom>
            <a:solidFill>
              <a:srgbClr val="D7EBE0"/>
            </a:solidFill>
            <a:ln>
              <a:solidFill>
                <a:srgbClr val="D7EBE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fld id="{73F04957-E86C-4DC2-9305-1F599016B2C3}" type="TxLink">
                <a:rPr lang="en-US" sz="1600" b="0" i="0" u="none" strike="noStrike">
                  <a:solidFill>
                    <a:srgbClr val="000000"/>
                  </a:solidFill>
                  <a:latin typeface="Arial"/>
                  <a:cs typeface="Arial"/>
                </a:rPr>
                <a:pPr algn="ctr"/>
                <a:t>1.065</a:t>
              </a:fld>
              <a:endParaRPr lang="de-DE" sz="344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  <xdr:sp macro="" textlink="$L$59">
        <xdr:nvSpPr>
          <xdr:cNvPr id="20" name="Rechteck 19">
            <a:extLst>
              <a:ext uri="{FF2B5EF4-FFF2-40B4-BE49-F238E27FC236}">
                <a16:creationId xmlns:a16="http://schemas.microsoft.com/office/drawing/2014/main" id="{0DD241CC-1F0D-41BE-B3BD-8F2DDA5CD8D8}"/>
              </a:ext>
            </a:extLst>
          </xdr:cNvPr>
          <xdr:cNvSpPr/>
        </xdr:nvSpPr>
        <xdr:spPr>
          <a:xfrm>
            <a:off x="9579427" y="44617821"/>
            <a:ext cx="342900" cy="1442356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vert270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fld id="{2A5D7834-559D-4E2F-A68E-8B4ED7DD6D82}" type="TxLink">
              <a:rPr lang="en-US" sz="16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ctr"/>
              <a:t>2.149</a:t>
            </a:fld>
            <a:endParaRPr lang="de-DE" sz="13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12</xdr:col>
      <xdr:colOff>123825</xdr:colOff>
      <xdr:row>136</xdr:row>
      <xdr:rowOff>47625</xdr:rowOff>
    </xdr:from>
    <xdr:to>
      <xdr:col>15</xdr:col>
      <xdr:colOff>2752725</xdr:colOff>
      <xdr:row>161</xdr:row>
      <xdr:rowOff>0</xdr:rowOff>
    </xdr:to>
    <xdr:grpSp>
      <xdr:nvGrpSpPr>
        <xdr:cNvPr id="25" name="Gruppieren 24">
          <a:extLst>
            <a:ext uri="{FF2B5EF4-FFF2-40B4-BE49-F238E27FC236}">
              <a16:creationId xmlns:a16="http://schemas.microsoft.com/office/drawing/2014/main" id="{B79B1788-03DE-4546-8569-AA789E90ED58}"/>
            </a:ext>
          </a:extLst>
        </xdr:cNvPr>
        <xdr:cNvGrpSpPr>
          <a:grpSpLocks noChangeAspect="1"/>
        </xdr:cNvGrpSpPr>
      </xdr:nvGrpSpPr>
      <xdr:grpSpPr>
        <a:xfrm>
          <a:off x="12280900" y="19697700"/>
          <a:ext cx="3613150" cy="5099050"/>
          <a:chOff x="9579427" y="42236570"/>
          <a:chExt cx="3238482" cy="6324759"/>
        </a:xfrm>
      </xdr:grpSpPr>
      <xdr:grpSp>
        <xdr:nvGrpSpPr>
          <xdr:cNvPr id="26" name="Gruppieren 25">
            <a:extLst>
              <a:ext uri="{FF2B5EF4-FFF2-40B4-BE49-F238E27FC236}">
                <a16:creationId xmlns:a16="http://schemas.microsoft.com/office/drawing/2014/main" id="{DC7E61BA-CE7D-48A1-97D7-423DDC9B7EF8}"/>
              </a:ext>
            </a:extLst>
          </xdr:cNvPr>
          <xdr:cNvGrpSpPr/>
        </xdr:nvGrpSpPr>
        <xdr:grpSpPr>
          <a:xfrm>
            <a:off x="9674678" y="42236570"/>
            <a:ext cx="3143231" cy="6324759"/>
            <a:chOff x="8341179" y="38875606"/>
            <a:chExt cx="3143231" cy="6324759"/>
          </a:xfrm>
        </xdr:grpSpPr>
        <xdr:sp macro="" textlink="">
          <xdr:nvSpPr>
            <xdr:cNvPr id="28" name="Rechteck 27">
              <a:extLst>
                <a:ext uri="{FF2B5EF4-FFF2-40B4-BE49-F238E27FC236}">
                  <a16:creationId xmlns:a16="http://schemas.microsoft.com/office/drawing/2014/main" id="{EBDA6E0A-7DD8-457E-82DA-589EA6989E20}"/>
                </a:ext>
              </a:extLst>
            </xdr:cNvPr>
            <xdr:cNvSpPr/>
          </xdr:nvSpPr>
          <xdr:spPr>
            <a:xfrm>
              <a:off x="9212017" y="38984464"/>
              <a:ext cx="2272393" cy="6041571"/>
            </a:xfrm>
            <a:prstGeom prst="rect">
              <a:avLst/>
            </a:prstGeom>
            <a:solidFill>
              <a:srgbClr val="D7EBE0"/>
            </a:solidFill>
            <a:ln w="12700"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:endParaRPr lang="de-DE" sz="1100"/>
            </a:p>
          </xdr:txBody>
        </xdr:sp>
        <xdr:pic>
          <xdr:nvPicPr>
            <xdr:cNvPr id="29" name="Grafik 28">
              <a:extLst>
                <a:ext uri="{FF2B5EF4-FFF2-40B4-BE49-F238E27FC236}">
                  <a16:creationId xmlns:a16="http://schemas.microsoft.com/office/drawing/2014/main" id="{F71A91A4-D30C-48DF-B706-BD723974DBE6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">
              <a:extLst>
                <a:ext uri="{96DAC541-7B7A-43D3-8B79-37D633B846F1}">
                  <asvg:svgBlip xmlns:asvg="http://schemas.microsoft.com/office/drawing/2016/SVG/main" r:embed="rId6"/>
                </a:ext>
              </a:extLst>
            </a:blip>
            <a:srcRect l="11567" t="29124" r="77239"/>
            <a:stretch/>
          </xdr:blipFill>
          <xdr:spPr>
            <a:xfrm>
              <a:off x="8341179" y="38875606"/>
              <a:ext cx="816428" cy="6324759"/>
            </a:xfrm>
            <a:prstGeom prst="rect">
              <a:avLst/>
            </a:prstGeom>
          </xdr:spPr>
        </xdr:pic>
        <xdr:pic>
          <xdr:nvPicPr>
            <xdr:cNvPr id="30" name="Grafik 29">
              <a:extLst>
                <a:ext uri="{FF2B5EF4-FFF2-40B4-BE49-F238E27FC236}">
                  <a16:creationId xmlns:a16="http://schemas.microsoft.com/office/drawing/2014/main" id="{196F5887-FCD7-402F-BE3E-9D4CF5BAEE2A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">
              <a:extLst>
                <a:ext uri="{96DAC541-7B7A-43D3-8B79-37D633B846F1}">
                  <asvg:svgBlip xmlns:asvg="http://schemas.microsoft.com/office/drawing/2016/SVG/main" r:embed="rId6"/>
                </a:ext>
              </a:extLst>
            </a:blip>
            <a:srcRect l="23881" t="35377" r="45521" b="58830"/>
            <a:stretch/>
          </xdr:blipFill>
          <xdr:spPr>
            <a:xfrm>
              <a:off x="9252858" y="39433500"/>
              <a:ext cx="2204357" cy="517071"/>
            </a:xfrm>
            <a:prstGeom prst="rect">
              <a:avLst/>
            </a:prstGeom>
          </xdr:spPr>
        </xdr:pic>
        <xdr:sp macro="" textlink="$L$65">
          <xdr:nvSpPr>
            <xdr:cNvPr id="31" name="Rechteck 30">
              <a:extLst>
                <a:ext uri="{FF2B5EF4-FFF2-40B4-BE49-F238E27FC236}">
                  <a16:creationId xmlns:a16="http://schemas.microsoft.com/office/drawing/2014/main" id="{14D9AB9B-8569-485B-BF4C-5A6178DCEB1F}"/>
                </a:ext>
              </a:extLst>
            </xdr:cNvPr>
            <xdr:cNvSpPr/>
          </xdr:nvSpPr>
          <xdr:spPr>
            <a:xfrm>
              <a:off x="9674678" y="39474321"/>
              <a:ext cx="1392010" cy="272138"/>
            </a:xfrm>
            <a:prstGeom prst="rect">
              <a:avLst/>
            </a:prstGeom>
            <a:solidFill>
              <a:srgbClr val="D7EBE0"/>
            </a:solidFill>
            <a:ln>
              <a:solidFill>
                <a:srgbClr val="D7EBE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fld id="{F2862B27-C661-4C47-8AE5-3BFA8E18DC91}" type="TxLink">
                <a:rPr lang="en-US" sz="1600" b="0" i="0" u="none" strike="noStrike">
                  <a:solidFill>
                    <a:srgbClr val="000000"/>
                  </a:solidFill>
                  <a:latin typeface="Arial"/>
                  <a:cs typeface="Arial"/>
                </a:rPr>
                <a:pPr algn="ctr"/>
                <a:t>968</a:t>
              </a:fld>
              <a:endParaRPr lang="de-DE" sz="239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  <xdr:sp macro="" textlink="$L$61">
        <xdr:nvSpPr>
          <xdr:cNvPr id="27" name="Rechteck 26">
            <a:extLst>
              <a:ext uri="{FF2B5EF4-FFF2-40B4-BE49-F238E27FC236}">
                <a16:creationId xmlns:a16="http://schemas.microsoft.com/office/drawing/2014/main" id="{CADBBF19-EB37-401A-B1EC-C5E141546E0B}"/>
              </a:ext>
            </a:extLst>
          </xdr:cNvPr>
          <xdr:cNvSpPr/>
        </xdr:nvSpPr>
        <xdr:spPr>
          <a:xfrm>
            <a:off x="9579427" y="44617821"/>
            <a:ext cx="342900" cy="1442356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vert270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fld id="{9EDA0EBD-2138-442D-BB94-FBE5EEB7EF0A}" type="TxLink">
              <a:rPr lang="en-US" sz="16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ctr"/>
              <a:t>2.149</a:t>
            </a:fld>
            <a:endParaRPr lang="de-DE" sz="96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577850</xdr:colOff>
      <xdr:row>108</xdr:row>
      <xdr:rowOff>9525</xdr:rowOff>
    </xdr:from>
    <xdr:to>
      <xdr:col>4</xdr:col>
      <xdr:colOff>234950</xdr:colOff>
      <xdr:row>132</xdr:row>
      <xdr:rowOff>185512</xdr:rowOff>
    </xdr:to>
    <xdr:grpSp>
      <xdr:nvGrpSpPr>
        <xdr:cNvPr id="32" name="Gruppieren 31">
          <a:extLst>
            <a:ext uri="{FF2B5EF4-FFF2-40B4-BE49-F238E27FC236}">
              <a16:creationId xmlns:a16="http://schemas.microsoft.com/office/drawing/2014/main" id="{E5752AEF-8D3B-4336-95B2-031A783B6CD0}"/>
            </a:ext>
          </a:extLst>
        </xdr:cNvPr>
        <xdr:cNvGrpSpPr>
          <a:grpSpLocks noChangeAspect="1"/>
        </xdr:cNvGrpSpPr>
      </xdr:nvGrpSpPr>
      <xdr:grpSpPr>
        <a:xfrm>
          <a:off x="962025" y="13881100"/>
          <a:ext cx="3609975" cy="5128987"/>
          <a:chOff x="9579427" y="42236570"/>
          <a:chExt cx="3238482" cy="6324759"/>
        </a:xfrm>
      </xdr:grpSpPr>
      <xdr:grpSp>
        <xdr:nvGrpSpPr>
          <xdr:cNvPr id="33" name="Gruppieren 32">
            <a:extLst>
              <a:ext uri="{FF2B5EF4-FFF2-40B4-BE49-F238E27FC236}">
                <a16:creationId xmlns:a16="http://schemas.microsoft.com/office/drawing/2014/main" id="{777FD2D1-3496-4354-A171-1460080D839A}"/>
              </a:ext>
            </a:extLst>
          </xdr:cNvPr>
          <xdr:cNvGrpSpPr/>
        </xdr:nvGrpSpPr>
        <xdr:grpSpPr>
          <a:xfrm>
            <a:off x="9674678" y="42236570"/>
            <a:ext cx="3143231" cy="6324759"/>
            <a:chOff x="8341179" y="38875606"/>
            <a:chExt cx="3143231" cy="6324759"/>
          </a:xfrm>
        </xdr:grpSpPr>
        <xdr:sp macro="" textlink="">
          <xdr:nvSpPr>
            <xdr:cNvPr id="35" name="Rechteck 34">
              <a:extLst>
                <a:ext uri="{FF2B5EF4-FFF2-40B4-BE49-F238E27FC236}">
                  <a16:creationId xmlns:a16="http://schemas.microsoft.com/office/drawing/2014/main" id="{852481D0-0ABB-4A0C-9CA8-90771CB52113}"/>
                </a:ext>
              </a:extLst>
            </xdr:cNvPr>
            <xdr:cNvSpPr/>
          </xdr:nvSpPr>
          <xdr:spPr>
            <a:xfrm>
              <a:off x="9212017" y="38984464"/>
              <a:ext cx="2272393" cy="6041571"/>
            </a:xfrm>
            <a:prstGeom prst="rect">
              <a:avLst/>
            </a:prstGeom>
            <a:solidFill>
              <a:srgbClr val="D7EBE0"/>
            </a:solidFill>
            <a:ln w="12700"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:endParaRPr lang="de-DE" sz="1100"/>
            </a:p>
          </xdr:txBody>
        </xdr:sp>
        <xdr:pic>
          <xdr:nvPicPr>
            <xdr:cNvPr id="36" name="Grafik 35">
              <a:extLst>
                <a:ext uri="{FF2B5EF4-FFF2-40B4-BE49-F238E27FC236}">
                  <a16:creationId xmlns:a16="http://schemas.microsoft.com/office/drawing/2014/main" id="{300F8584-687C-43A8-A743-2FC22FC210A6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">
              <a:extLst>
                <a:ext uri="{96DAC541-7B7A-43D3-8B79-37D633B846F1}">
                  <asvg:svgBlip xmlns:asvg="http://schemas.microsoft.com/office/drawing/2016/SVG/main" r:embed="rId6"/>
                </a:ext>
              </a:extLst>
            </a:blip>
            <a:srcRect l="11567" t="29124" r="77239"/>
            <a:stretch/>
          </xdr:blipFill>
          <xdr:spPr>
            <a:xfrm>
              <a:off x="8341179" y="38875606"/>
              <a:ext cx="816428" cy="6324759"/>
            </a:xfrm>
            <a:prstGeom prst="rect">
              <a:avLst/>
            </a:prstGeom>
          </xdr:spPr>
        </xdr:pic>
        <xdr:pic>
          <xdr:nvPicPr>
            <xdr:cNvPr id="37" name="Grafik 36">
              <a:extLst>
                <a:ext uri="{FF2B5EF4-FFF2-40B4-BE49-F238E27FC236}">
                  <a16:creationId xmlns:a16="http://schemas.microsoft.com/office/drawing/2014/main" id="{A32D9C49-54BE-4720-AC9B-87B36E666D36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">
              <a:extLst>
                <a:ext uri="{96DAC541-7B7A-43D3-8B79-37D633B846F1}">
                  <asvg:svgBlip xmlns:asvg="http://schemas.microsoft.com/office/drawing/2016/SVG/main" r:embed="rId6"/>
                </a:ext>
              </a:extLst>
            </a:blip>
            <a:srcRect l="23881" t="35377" r="45521" b="58830"/>
            <a:stretch/>
          </xdr:blipFill>
          <xdr:spPr>
            <a:xfrm>
              <a:off x="9252858" y="39433500"/>
              <a:ext cx="2204357" cy="517071"/>
            </a:xfrm>
            <a:prstGeom prst="rect">
              <a:avLst/>
            </a:prstGeom>
          </xdr:spPr>
        </xdr:pic>
        <xdr:sp macro="" textlink="$L$63">
          <xdr:nvSpPr>
            <xdr:cNvPr id="38" name="Rechteck 37">
              <a:extLst>
                <a:ext uri="{FF2B5EF4-FFF2-40B4-BE49-F238E27FC236}">
                  <a16:creationId xmlns:a16="http://schemas.microsoft.com/office/drawing/2014/main" id="{7BEE6F70-CE81-40FC-99B4-B146730AF218}"/>
                </a:ext>
              </a:extLst>
            </xdr:cNvPr>
            <xdr:cNvSpPr/>
          </xdr:nvSpPr>
          <xdr:spPr>
            <a:xfrm>
              <a:off x="9674678" y="39474321"/>
              <a:ext cx="1392010" cy="272138"/>
            </a:xfrm>
            <a:prstGeom prst="rect">
              <a:avLst/>
            </a:prstGeom>
            <a:solidFill>
              <a:srgbClr val="D7EBE0"/>
            </a:solidFill>
            <a:ln>
              <a:solidFill>
                <a:srgbClr val="D7EBE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fld id="{E6A8F75C-1462-42A9-BE34-1FEF4CFAB60E}" type="TxLink">
                <a:rPr lang="en-US" sz="1600" b="0" i="0" u="none" strike="noStrike">
                  <a:solidFill>
                    <a:srgbClr val="000000"/>
                  </a:solidFill>
                  <a:latin typeface="Arial"/>
                  <a:cs typeface="Arial"/>
                </a:rPr>
                <a:pPr algn="ctr"/>
                <a:t>1.065</a:t>
              </a:fld>
              <a:endParaRPr lang="de-DE" sz="344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  <xdr:sp macro="" textlink="$L$59">
        <xdr:nvSpPr>
          <xdr:cNvPr id="34" name="Rechteck 33">
            <a:extLst>
              <a:ext uri="{FF2B5EF4-FFF2-40B4-BE49-F238E27FC236}">
                <a16:creationId xmlns:a16="http://schemas.microsoft.com/office/drawing/2014/main" id="{EF5A0ABF-D11E-4B4A-A894-24CC92BA8238}"/>
              </a:ext>
            </a:extLst>
          </xdr:cNvPr>
          <xdr:cNvSpPr/>
        </xdr:nvSpPr>
        <xdr:spPr>
          <a:xfrm>
            <a:off x="9579427" y="44617821"/>
            <a:ext cx="342900" cy="1442356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vert270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fld id="{C19CD100-2479-42C9-889C-8F24AC86E91A}" type="TxLink">
              <a:rPr lang="en-US" sz="16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ctr"/>
              <a:t>2.149</a:t>
            </a:fld>
            <a:endParaRPr lang="de-DE" sz="13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 editAs="oneCell">
    <xdr:from>
      <xdr:col>9</xdr:col>
      <xdr:colOff>3206749</xdr:colOff>
      <xdr:row>1</xdr:row>
      <xdr:rowOff>81439</xdr:rowOff>
    </xdr:from>
    <xdr:to>
      <xdr:col>15</xdr:col>
      <xdr:colOff>1455801</xdr:colOff>
      <xdr:row>38</xdr:row>
      <xdr:rowOff>121726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1C74AB49-2467-490B-9F24-4BC3B1853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10175874" y="795814"/>
          <a:ext cx="4424427" cy="540603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25400</xdr:colOff>
      <xdr:row>0</xdr:row>
      <xdr:rowOff>114299</xdr:rowOff>
    </xdr:from>
    <xdr:to>
      <xdr:col>16</xdr:col>
      <xdr:colOff>82550</xdr:colOff>
      <xdr:row>1</xdr:row>
      <xdr:rowOff>58799</xdr:rowOff>
    </xdr:to>
    <xdr:grpSp>
      <xdr:nvGrpSpPr>
        <xdr:cNvPr id="2" name="Gruppieren 3">
          <a:extLst>
            <a:ext uri="{FF2B5EF4-FFF2-40B4-BE49-F238E27FC236}">
              <a16:creationId xmlns:a16="http://schemas.microsoft.com/office/drawing/2014/main" id="{65C68B6C-79B8-4641-8BAD-8BC6D78245AE}"/>
            </a:ext>
          </a:extLst>
        </xdr:cNvPr>
        <xdr:cNvGrpSpPr>
          <a:grpSpLocks/>
        </xdr:cNvGrpSpPr>
      </xdr:nvGrpSpPr>
      <xdr:grpSpPr bwMode="auto">
        <a:xfrm>
          <a:off x="13173075" y="114299"/>
          <a:ext cx="3946525" cy="658875"/>
          <a:chOff x="668830" y="4564777"/>
          <a:chExt cx="3771511" cy="682341"/>
        </a:xfrm>
      </xdr:grpSpPr>
      <xdr:pic>
        <xdr:nvPicPr>
          <xdr:cNvPr id="3" name="Grafik 4">
            <a:extLst>
              <a:ext uri="{FF2B5EF4-FFF2-40B4-BE49-F238E27FC236}">
                <a16:creationId xmlns:a16="http://schemas.microsoft.com/office/drawing/2014/main" id="{8E5C3BEC-FCC6-4707-8EE4-5EEC9DDB493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68830" y="4564777"/>
            <a:ext cx="1491064" cy="576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Übersetzungstabelle!$A$5">
        <xdr:nvSpPr>
          <xdr:cNvPr id="4" name="Textfeld 3">
            <a:extLst>
              <a:ext uri="{FF2B5EF4-FFF2-40B4-BE49-F238E27FC236}">
                <a16:creationId xmlns:a16="http://schemas.microsoft.com/office/drawing/2014/main" id="{5577F1CA-E276-410E-AB9C-1AA558012B58}"/>
              </a:ext>
            </a:extLst>
          </xdr:cNvPr>
          <xdr:cNvSpPr txBox="1"/>
        </xdr:nvSpPr>
        <xdr:spPr>
          <a:xfrm>
            <a:off x="2230769" y="4979000"/>
            <a:ext cx="2209572" cy="268118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fld id="{35B86EE4-90AD-4D5D-8259-9AD013115CD2}" type="TxLink">
              <a:rPr lang="en-US" sz="1000" b="0" i="0" u="none" strike="noStrike">
                <a:solidFill>
                  <a:schemeClr val="bg1"/>
                </a:solidFill>
                <a:latin typeface="DINPro-Regular" panose="02000503030000020004" pitchFamily="50" charset="0"/>
                <a:cs typeface="Arial"/>
              </a:rPr>
              <a:pPr/>
              <a:t>Glasbeschläge mit System</a:t>
            </a:fld>
            <a:endParaRPr lang="de-DE" sz="1000">
              <a:solidFill>
                <a:schemeClr val="bg1"/>
              </a:solidFill>
              <a:latin typeface="DINPro-Regular" panose="02000503030000020004" pitchFamily="50" charset="0"/>
            </a:endParaRPr>
          </a:p>
        </xdr:txBody>
      </xdr:sp>
    </xdr:grpSp>
    <xdr:clientData/>
  </xdr:twoCellAnchor>
  <xdr:twoCellAnchor editAs="oneCell">
    <xdr:from>
      <xdr:col>1</xdr:col>
      <xdr:colOff>48683</xdr:colOff>
      <xdr:row>92</xdr:row>
      <xdr:rowOff>67734</xdr:rowOff>
    </xdr:from>
    <xdr:to>
      <xdr:col>3</xdr:col>
      <xdr:colOff>749300</xdr:colOff>
      <xdr:row>92</xdr:row>
      <xdr:rowOff>274109</xdr:rowOff>
    </xdr:to>
    <xdr:pic>
      <xdr:nvPicPr>
        <xdr:cNvPr id="5" name="Grafik 11">
          <a:extLst>
            <a:ext uri="{FF2B5EF4-FFF2-40B4-BE49-F238E27FC236}">
              <a16:creationId xmlns:a16="http://schemas.microsoft.com/office/drawing/2014/main" id="{2D6960E4-C698-4549-AE20-3BE1311B0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7646"/>
        <a:stretch>
          <a:fillRect/>
        </a:stretch>
      </xdr:blipFill>
      <xdr:spPr bwMode="auto">
        <a:xfrm>
          <a:off x="239183" y="11259609"/>
          <a:ext cx="1719792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48683</xdr:colOff>
      <xdr:row>125</xdr:row>
      <xdr:rowOff>67734</xdr:rowOff>
    </xdr:from>
    <xdr:ext cx="1719792" cy="209550"/>
    <xdr:pic>
      <xdr:nvPicPr>
        <xdr:cNvPr id="9" name="Grafik 11">
          <a:extLst>
            <a:ext uri="{FF2B5EF4-FFF2-40B4-BE49-F238E27FC236}">
              <a16:creationId xmlns:a16="http://schemas.microsoft.com/office/drawing/2014/main" id="{88232BF1-C6FE-4318-B7B4-386B5A682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7646"/>
        <a:stretch>
          <a:fillRect/>
        </a:stretch>
      </xdr:blipFill>
      <xdr:spPr bwMode="auto">
        <a:xfrm>
          <a:off x="239183" y="18085859"/>
          <a:ext cx="1719792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501650</xdr:colOff>
      <xdr:row>96</xdr:row>
      <xdr:rowOff>180975</xdr:rowOff>
    </xdr:from>
    <xdr:to>
      <xdr:col>4</xdr:col>
      <xdr:colOff>158750</xdr:colOff>
      <xdr:row>121</xdr:row>
      <xdr:rowOff>134712</xdr:rowOff>
    </xdr:to>
    <xdr:grpSp>
      <xdr:nvGrpSpPr>
        <xdr:cNvPr id="10" name="Gruppieren 9">
          <a:extLst>
            <a:ext uri="{FF2B5EF4-FFF2-40B4-BE49-F238E27FC236}">
              <a16:creationId xmlns:a16="http://schemas.microsoft.com/office/drawing/2014/main" id="{636C98E0-AEE7-44AA-A823-7BE77C7827C7}"/>
            </a:ext>
          </a:extLst>
        </xdr:cNvPr>
        <xdr:cNvGrpSpPr>
          <a:grpSpLocks noChangeAspect="1"/>
        </xdr:cNvGrpSpPr>
      </xdr:nvGrpSpPr>
      <xdr:grpSpPr>
        <a:xfrm>
          <a:off x="885825" y="12290425"/>
          <a:ext cx="3609975" cy="5116287"/>
          <a:chOff x="9579427" y="42236570"/>
          <a:chExt cx="3238482" cy="6324759"/>
        </a:xfrm>
      </xdr:grpSpPr>
      <xdr:grpSp>
        <xdr:nvGrpSpPr>
          <xdr:cNvPr id="11" name="Gruppieren 10">
            <a:extLst>
              <a:ext uri="{FF2B5EF4-FFF2-40B4-BE49-F238E27FC236}">
                <a16:creationId xmlns:a16="http://schemas.microsoft.com/office/drawing/2014/main" id="{0148ED8D-ED5D-4D40-95CF-2DC764C40F7F}"/>
              </a:ext>
            </a:extLst>
          </xdr:cNvPr>
          <xdr:cNvGrpSpPr/>
        </xdr:nvGrpSpPr>
        <xdr:grpSpPr>
          <a:xfrm>
            <a:off x="9674678" y="42236570"/>
            <a:ext cx="3143231" cy="6324759"/>
            <a:chOff x="8341179" y="38875606"/>
            <a:chExt cx="3143231" cy="6324759"/>
          </a:xfrm>
        </xdr:grpSpPr>
        <xdr:sp macro="" textlink="">
          <xdr:nvSpPr>
            <xdr:cNvPr id="13" name="Rechteck 12">
              <a:extLst>
                <a:ext uri="{FF2B5EF4-FFF2-40B4-BE49-F238E27FC236}">
                  <a16:creationId xmlns:a16="http://schemas.microsoft.com/office/drawing/2014/main" id="{51DE5ABE-534D-4D47-BA9D-38F2CDD37B42}"/>
                </a:ext>
              </a:extLst>
            </xdr:cNvPr>
            <xdr:cNvSpPr/>
          </xdr:nvSpPr>
          <xdr:spPr>
            <a:xfrm>
              <a:off x="9212017" y="38984464"/>
              <a:ext cx="2272393" cy="6041571"/>
            </a:xfrm>
            <a:prstGeom prst="rect">
              <a:avLst/>
            </a:prstGeom>
            <a:solidFill>
              <a:srgbClr val="D7EBE0"/>
            </a:solidFill>
            <a:ln w="12700"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:endParaRPr lang="de-DE" sz="1100"/>
            </a:p>
          </xdr:txBody>
        </xdr:sp>
        <xdr:pic>
          <xdr:nvPicPr>
            <xdr:cNvPr id="14" name="Grafik 13">
              <a:extLst>
                <a:ext uri="{FF2B5EF4-FFF2-40B4-BE49-F238E27FC236}">
                  <a16:creationId xmlns:a16="http://schemas.microsoft.com/office/drawing/2014/main" id="{35B30BEB-49E8-4AF1-8225-8D9ADCFC16EA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>
              <a:extLst>
                <a:ext uri="{96DAC541-7B7A-43D3-8B79-37D633B846F1}">
                  <asvg:svgBlip xmlns:asvg="http://schemas.microsoft.com/office/drawing/2016/SVG/main" r:embed="rId4"/>
                </a:ext>
              </a:extLst>
            </a:blip>
            <a:srcRect l="11567" t="29124" r="77239"/>
            <a:stretch/>
          </xdr:blipFill>
          <xdr:spPr>
            <a:xfrm>
              <a:off x="8341179" y="38875606"/>
              <a:ext cx="816428" cy="6324759"/>
            </a:xfrm>
            <a:prstGeom prst="rect">
              <a:avLst/>
            </a:prstGeom>
          </xdr:spPr>
        </xdr:pic>
        <xdr:pic>
          <xdr:nvPicPr>
            <xdr:cNvPr id="15" name="Grafik 14">
              <a:extLst>
                <a:ext uri="{FF2B5EF4-FFF2-40B4-BE49-F238E27FC236}">
                  <a16:creationId xmlns:a16="http://schemas.microsoft.com/office/drawing/2014/main" id="{FD9E1881-3E9D-4F98-AD9E-C887238F857B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>
              <a:extLst>
                <a:ext uri="{96DAC541-7B7A-43D3-8B79-37D633B846F1}">
                  <asvg:svgBlip xmlns:asvg="http://schemas.microsoft.com/office/drawing/2016/SVG/main" r:embed="rId4"/>
                </a:ext>
              </a:extLst>
            </a:blip>
            <a:srcRect l="23881" t="35377" r="45521" b="58830"/>
            <a:stretch/>
          </xdr:blipFill>
          <xdr:spPr>
            <a:xfrm>
              <a:off x="9252858" y="39433500"/>
              <a:ext cx="2204357" cy="517071"/>
            </a:xfrm>
            <a:prstGeom prst="rect">
              <a:avLst/>
            </a:prstGeom>
          </xdr:spPr>
        </xdr:pic>
        <xdr:sp macro="" textlink="$L$63">
          <xdr:nvSpPr>
            <xdr:cNvPr id="16" name="Rechteck 15">
              <a:extLst>
                <a:ext uri="{FF2B5EF4-FFF2-40B4-BE49-F238E27FC236}">
                  <a16:creationId xmlns:a16="http://schemas.microsoft.com/office/drawing/2014/main" id="{85EB4BAB-EA6E-4F36-9D73-716CDCF0CD0D}"/>
                </a:ext>
              </a:extLst>
            </xdr:cNvPr>
            <xdr:cNvSpPr/>
          </xdr:nvSpPr>
          <xdr:spPr>
            <a:xfrm>
              <a:off x="9674678" y="39474321"/>
              <a:ext cx="1392010" cy="272138"/>
            </a:xfrm>
            <a:prstGeom prst="rect">
              <a:avLst/>
            </a:prstGeom>
            <a:solidFill>
              <a:srgbClr val="D7EBE0"/>
            </a:solidFill>
            <a:ln>
              <a:solidFill>
                <a:srgbClr val="D7EBE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fld id="{C9711EC1-BB10-4964-808E-3ED47C588EB1}" type="TxLink">
                <a:rPr lang="en-US" sz="1600" b="0" i="0" u="none" strike="noStrike">
                  <a:solidFill>
                    <a:srgbClr val="000000"/>
                  </a:solidFill>
                  <a:latin typeface="Arial"/>
                  <a:cs typeface="Arial"/>
                </a:rPr>
                <a:pPr algn="ctr"/>
                <a:t>1.070</a:t>
              </a:fld>
              <a:endParaRPr lang="de-DE" sz="344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  <xdr:sp macro="" textlink="$L$61">
        <xdr:nvSpPr>
          <xdr:cNvPr id="12" name="Rechteck 11">
            <a:extLst>
              <a:ext uri="{FF2B5EF4-FFF2-40B4-BE49-F238E27FC236}">
                <a16:creationId xmlns:a16="http://schemas.microsoft.com/office/drawing/2014/main" id="{889424E8-0F29-41B4-A105-726B2A94A032}"/>
              </a:ext>
            </a:extLst>
          </xdr:cNvPr>
          <xdr:cNvSpPr/>
        </xdr:nvSpPr>
        <xdr:spPr>
          <a:xfrm>
            <a:off x="9579427" y="44617821"/>
            <a:ext cx="342900" cy="1442356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vert270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fld id="{0F223CDA-2F75-426C-9FF6-E835623C6E53}" type="TxLink">
              <a:rPr lang="en-US" sz="16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ctr"/>
              <a:t>2.199</a:t>
            </a:fld>
            <a:endParaRPr lang="de-DE" sz="13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 editAs="oneCell">
    <xdr:from>
      <xdr:col>0</xdr:col>
      <xdr:colOff>47625</xdr:colOff>
      <xdr:row>0</xdr:row>
      <xdr:rowOff>657226</xdr:rowOff>
    </xdr:from>
    <xdr:to>
      <xdr:col>9</xdr:col>
      <xdr:colOff>2522035</xdr:colOff>
      <xdr:row>57</xdr:row>
      <xdr:rowOff>44450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DF489847-3AB7-487C-8D48-15F384F3C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47625" y="657226"/>
          <a:ext cx="9443535" cy="5632449"/>
        </a:xfrm>
        <a:prstGeom prst="rect">
          <a:avLst/>
        </a:prstGeom>
      </xdr:spPr>
    </xdr:pic>
    <xdr:clientData/>
  </xdr:twoCellAnchor>
  <xdr:twoCellAnchor editAs="oneCell">
    <xdr:from>
      <xdr:col>15</xdr:col>
      <xdr:colOff>36746</xdr:colOff>
      <xdr:row>4</xdr:row>
      <xdr:rowOff>12701</xdr:rowOff>
    </xdr:from>
    <xdr:to>
      <xdr:col>16</xdr:col>
      <xdr:colOff>56394</xdr:colOff>
      <xdr:row>57</xdr:row>
      <xdr:rowOff>44451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E92A5041-FD88-4FE0-B61D-70795C2DB7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rcRect l="7000"/>
        <a:stretch/>
      </xdr:blipFill>
      <xdr:spPr>
        <a:xfrm>
          <a:off x="13181246" y="1171576"/>
          <a:ext cx="3909023" cy="5118100"/>
        </a:xfrm>
        <a:prstGeom prst="rect">
          <a:avLst/>
        </a:prstGeom>
      </xdr:spPr>
    </xdr:pic>
    <xdr:clientData/>
  </xdr:twoCellAnchor>
  <xdr:twoCellAnchor editAs="oneCell">
    <xdr:from>
      <xdr:col>9</xdr:col>
      <xdr:colOff>2298700</xdr:colOff>
      <xdr:row>1</xdr:row>
      <xdr:rowOff>97492</xdr:rowOff>
    </xdr:from>
    <xdr:to>
      <xdr:col>15</xdr:col>
      <xdr:colOff>580481</xdr:colOff>
      <xdr:row>57</xdr:row>
      <xdr:rowOff>31749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EDD946C5-D7B3-4661-A173-7B7B3CF67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9267825" y="811867"/>
          <a:ext cx="4457156" cy="545875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25400</xdr:colOff>
      <xdr:row>0</xdr:row>
      <xdr:rowOff>114299</xdr:rowOff>
    </xdr:from>
    <xdr:to>
      <xdr:col>16</xdr:col>
      <xdr:colOff>82550</xdr:colOff>
      <xdr:row>1</xdr:row>
      <xdr:rowOff>58799</xdr:rowOff>
    </xdr:to>
    <xdr:grpSp>
      <xdr:nvGrpSpPr>
        <xdr:cNvPr id="2" name="Gruppieren 3">
          <a:extLst>
            <a:ext uri="{FF2B5EF4-FFF2-40B4-BE49-F238E27FC236}">
              <a16:creationId xmlns:a16="http://schemas.microsoft.com/office/drawing/2014/main" id="{1709CCBC-A318-48AA-92AC-F010B9245636}"/>
            </a:ext>
          </a:extLst>
        </xdr:cNvPr>
        <xdr:cNvGrpSpPr>
          <a:grpSpLocks/>
        </xdr:cNvGrpSpPr>
      </xdr:nvGrpSpPr>
      <xdr:grpSpPr bwMode="auto">
        <a:xfrm>
          <a:off x="13173075" y="114299"/>
          <a:ext cx="3946525" cy="658875"/>
          <a:chOff x="668830" y="4564777"/>
          <a:chExt cx="3771511" cy="682341"/>
        </a:xfrm>
      </xdr:grpSpPr>
      <xdr:pic>
        <xdr:nvPicPr>
          <xdr:cNvPr id="3" name="Grafik 4">
            <a:extLst>
              <a:ext uri="{FF2B5EF4-FFF2-40B4-BE49-F238E27FC236}">
                <a16:creationId xmlns:a16="http://schemas.microsoft.com/office/drawing/2014/main" id="{3DF7E68B-7704-4A96-9E81-8582B7A116A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68830" y="4564777"/>
            <a:ext cx="1491064" cy="576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Übersetzungstabelle!$A$5">
        <xdr:nvSpPr>
          <xdr:cNvPr id="4" name="Textfeld 3">
            <a:extLst>
              <a:ext uri="{FF2B5EF4-FFF2-40B4-BE49-F238E27FC236}">
                <a16:creationId xmlns:a16="http://schemas.microsoft.com/office/drawing/2014/main" id="{E0BC7B53-4262-42AE-8A12-DC359A456F01}"/>
              </a:ext>
            </a:extLst>
          </xdr:cNvPr>
          <xdr:cNvSpPr txBox="1"/>
        </xdr:nvSpPr>
        <xdr:spPr>
          <a:xfrm>
            <a:off x="2230769" y="4979000"/>
            <a:ext cx="2209572" cy="268118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fld id="{35B86EE4-90AD-4D5D-8259-9AD013115CD2}" type="TxLink">
              <a:rPr lang="en-US" sz="1000" b="0" i="0" u="none" strike="noStrike">
                <a:solidFill>
                  <a:schemeClr val="bg1"/>
                </a:solidFill>
                <a:latin typeface="DINPro-Regular" panose="02000503030000020004" pitchFamily="50" charset="0"/>
                <a:cs typeface="Arial"/>
              </a:rPr>
              <a:pPr/>
              <a:t>Glasbeschläge mit System</a:t>
            </a:fld>
            <a:endParaRPr lang="de-DE" sz="1000">
              <a:solidFill>
                <a:schemeClr val="bg1"/>
              </a:solidFill>
              <a:latin typeface="DINPro-Regular" panose="02000503030000020004" pitchFamily="50" charset="0"/>
            </a:endParaRPr>
          </a:p>
        </xdr:txBody>
      </xdr:sp>
    </xdr:grpSp>
    <xdr:clientData/>
  </xdr:twoCellAnchor>
  <xdr:twoCellAnchor editAs="oneCell">
    <xdr:from>
      <xdr:col>1</xdr:col>
      <xdr:colOff>45508</xdr:colOff>
      <xdr:row>93</xdr:row>
      <xdr:rowOff>10584</xdr:rowOff>
    </xdr:from>
    <xdr:to>
      <xdr:col>3</xdr:col>
      <xdr:colOff>752475</xdr:colOff>
      <xdr:row>93</xdr:row>
      <xdr:rowOff>216959</xdr:rowOff>
    </xdr:to>
    <xdr:pic>
      <xdr:nvPicPr>
        <xdr:cNvPr id="5" name="Grafik 11">
          <a:extLst>
            <a:ext uri="{FF2B5EF4-FFF2-40B4-BE49-F238E27FC236}">
              <a16:creationId xmlns:a16="http://schemas.microsoft.com/office/drawing/2014/main" id="{7D3027C6-C546-4510-BDF7-A108A1274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7646"/>
        <a:stretch>
          <a:fillRect/>
        </a:stretch>
      </xdr:blipFill>
      <xdr:spPr bwMode="auto">
        <a:xfrm>
          <a:off x="236008" y="11265959"/>
          <a:ext cx="1719792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45508</xdr:colOff>
      <xdr:row>126</xdr:row>
      <xdr:rowOff>10584</xdr:rowOff>
    </xdr:from>
    <xdr:ext cx="1719792" cy="209550"/>
    <xdr:pic>
      <xdr:nvPicPr>
        <xdr:cNvPr id="9" name="Grafik 11">
          <a:extLst>
            <a:ext uri="{FF2B5EF4-FFF2-40B4-BE49-F238E27FC236}">
              <a16:creationId xmlns:a16="http://schemas.microsoft.com/office/drawing/2014/main" id="{E9130822-FECE-4A6E-973F-84487C89E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7646"/>
        <a:stretch>
          <a:fillRect/>
        </a:stretch>
      </xdr:blipFill>
      <xdr:spPr bwMode="auto">
        <a:xfrm>
          <a:off x="236008" y="17981084"/>
          <a:ext cx="1719792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501650</xdr:colOff>
      <xdr:row>97</xdr:row>
      <xdr:rowOff>180975</xdr:rowOff>
    </xdr:from>
    <xdr:to>
      <xdr:col>4</xdr:col>
      <xdr:colOff>158750</xdr:colOff>
      <xdr:row>122</xdr:row>
      <xdr:rowOff>134712</xdr:rowOff>
    </xdr:to>
    <xdr:grpSp>
      <xdr:nvGrpSpPr>
        <xdr:cNvPr id="10" name="Gruppieren 9">
          <a:extLst>
            <a:ext uri="{FF2B5EF4-FFF2-40B4-BE49-F238E27FC236}">
              <a16:creationId xmlns:a16="http://schemas.microsoft.com/office/drawing/2014/main" id="{823AB9D1-8426-4C58-B23E-6FA5E03EBE18}"/>
            </a:ext>
          </a:extLst>
        </xdr:cNvPr>
        <xdr:cNvGrpSpPr>
          <a:grpSpLocks noChangeAspect="1"/>
        </xdr:cNvGrpSpPr>
      </xdr:nvGrpSpPr>
      <xdr:grpSpPr>
        <a:xfrm>
          <a:off x="885825" y="12242800"/>
          <a:ext cx="3609975" cy="5116287"/>
          <a:chOff x="9579427" y="42236570"/>
          <a:chExt cx="3238482" cy="6324759"/>
        </a:xfrm>
      </xdr:grpSpPr>
      <xdr:grpSp>
        <xdr:nvGrpSpPr>
          <xdr:cNvPr id="11" name="Gruppieren 10">
            <a:extLst>
              <a:ext uri="{FF2B5EF4-FFF2-40B4-BE49-F238E27FC236}">
                <a16:creationId xmlns:a16="http://schemas.microsoft.com/office/drawing/2014/main" id="{885D303A-FF9D-44D4-B924-86F8A128C2FD}"/>
              </a:ext>
            </a:extLst>
          </xdr:cNvPr>
          <xdr:cNvGrpSpPr/>
        </xdr:nvGrpSpPr>
        <xdr:grpSpPr>
          <a:xfrm>
            <a:off x="9674678" y="42236570"/>
            <a:ext cx="3143231" cy="6324759"/>
            <a:chOff x="8341179" y="38875606"/>
            <a:chExt cx="3143231" cy="6324759"/>
          </a:xfrm>
        </xdr:grpSpPr>
        <xdr:sp macro="" textlink="">
          <xdr:nvSpPr>
            <xdr:cNvPr id="13" name="Rechteck 12">
              <a:extLst>
                <a:ext uri="{FF2B5EF4-FFF2-40B4-BE49-F238E27FC236}">
                  <a16:creationId xmlns:a16="http://schemas.microsoft.com/office/drawing/2014/main" id="{E8958377-B516-4F2C-B3CA-0153ADE5CE63}"/>
                </a:ext>
              </a:extLst>
            </xdr:cNvPr>
            <xdr:cNvSpPr/>
          </xdr:nvSpPr>
          <xdr:spPr>
            <a:xfrm>
              <a:off x="9212017" y="38984464"/>
              <a:ext cx="2272393" cy="6041571"/>
            </a:xfrm>
            <a:prstGeom prst="rect">
              <a:avLst/>
            </a:prstGeom>
            <a:solidFill>
              <a:srgbClr val="D7EBE0"/>
            </a:solidFill>
            <a:ln w="12700"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:endParaRPr lang="de-DE" sz="1100"/>
            </a:p>
          </xdr:txBody>
        </xdr:sp>
        <xdr:pic>
          <xdr:nvPicPr>
            <xdr:cNvPr id="14" name="Grafik 13">
              <a:extLst>
                <a:ext uri="{FF2B5EF4-FFF2-40B4-BE49-F238E27FC236}">
                  <a16:creationId xmlns:a16="http://schemas.microsoft.com/office/drawing/2014/main" id="{13EC276C-09B7-4C3A-A200-69B3FE61304A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>
              <a:extLst>
                <a:ext uri="{96DAC541-7B7A-43D3-8B79-37D633B846F1}">
                  <asvg:svgBlip xmlns:asvg="http://schemas.microsoft.com/office/drawing/2016/SVG/main" r:embed="rId4"/>
                </a:ext>
              </a:extLst>
            </a:blip>
            <a:srcRect l="11567" t="29124" r="77239"/>
            <a:stretch/>
          </xdr:blipFill>
          <xdr:spPr>
            <a:xfrm>
              <a:off x="8341179" y="38875606"/>
              <a:ext cx="816428" cy="6324759"/>
            </a:xfrm>
            <a:prstGeom prst="rect">
              <a:avLst/>
            </a:prstGeom>
          </xdr:spPr>
        </xdr:pic>
        <xdr:pic>
          <xdr:nvPicPr>
            <xdr:cNvPr id="15" name="Grafik 14">
              <a:extLst>
                <a:ext uri="{FF2B5EF4-FFF2-40B4-BE49-F238E27FC236}">
                  <a16:creationId xmlns:a16="http://schemas.microsoft.com/office/drawing/2014/main" id="{5CDB4931-24E8-4D28-A6F9-32F4D012218A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>
              <a:extLst>
                <a:ext uri="{96DAC541-7B7A-43D3-8B79-37D633B846F1}">
                  <asvg:svgBlip xmlns:asvg="http://schemas.microsoft.com/office/drawing/2016/SVG/main" r:embed="rId4"/>
                </a:ext>
              </a:extLst>
            </a:blip>
            <a:srcRect l="23881" t="35377" r="45521" b="58830"/>
            <a:stretch/>
          </xdr:blipFill>
          <xdr:spPr>
            <a:xfrm>
              <a:off x="9252858" y="39433500"/>
              <a:ext cx="2204357" cy="517071"/>
            </a:xfrm>
            <a:prstGeom prst="rect">
              <a:avLst/>
            </a:prstGeom>
          </xdr:spPr>
        </xdr:pic>
        <xdr:sp macro="" textlink="$L$64">
          <xdr:nvSpPr>
            <xdr:cNvPr id="16" name="Rechteck 15">
              <a:extLst>
                <a:ext uri="{FF2B5EF4-FFF2-40B4-BE49-F238E27FC236}">
                  <a16:creationId xmlns:a16="http://schemas.microsoft.com/office/drawing/2014/main" id="{A6D6A088-8069-4787-A487-3846818F0951}"/>
                </a:ext>
              </a:extLst>
            </xdr:cNvPr>
            <xdr:cNvSpPr/>
          </xdr:nvSpPr>
          <xdr:spPr>
            <a:xfrm>
              <a:off x="9674678" y="39474321"/>
              <a:ext cx="1392010" cy="272138"/>
            </a:xfrm>
            <a:prstGeom prst="rect">
              <a:avLst/>
            </a:prstGeom>
            <a:solidFill>
              <a:srgbClr val="D7EBE0"/>
            </a:solidFill>
            <a:ln>
              <a:solidFill>
                <a:srgbClr val="D7EBE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fld id="{C9711EC1-BB10-4964-808E-3ED47C588EB1}" type="TxLink">
                <a:rPr lang="en-US" sz="1600" b="0" i="0" u="none" strike="noStrike">
                  <a:solidFill>
                    <a:srgbClr val="000000"/>
                  </a:solidFill>
                  <a:latin typeface="Arial"/>
                  <a:cs typeface="Arial"/>
                </a:rPr>
                <a:pPr algn="ctr"/>
                <a:t>1.035</a:t>
              </a:fld>
              <a:endParaRPr lang="de-DE" sz="344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  <xdr:sp macro="" textlink="$L$62">
        <xdr:nvSpPr>
          <xdr:cNvPr id="12" name="Rechteck 11">
            <a:extLst>
              <a:ext uri="{FF2B5EF4-FFF2-40B4-BE49-F238E27FC236}">
                <a16:creationId xmlns:a16="http://schemas.microsoft.com/office/drawing/2014/main" id="{EF2D0065-CF72-4D51-BB80-BB3FD8D0FD0E}"/>
              </a:ext>
            </a:extLst>
          </xdr:cNvPr>
          <xdr:cNvSpPr/>
        </xdr:nvSpPr>
        <xdr:spPr>
          <a:xfrm>
            <a:off x="9579427" y="44617821"/>
            <a:ext cx="342900" cy="1442356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vert270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fld id="{0F223CDA-2F75-426C-9FF6-E835623C6E53}" type="TxLink">
              <a:rPr lang="en-US" sz="16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ctr"/>
              <a:t>1.949</a:t>
            </a:fld>
            <a:endParaRPr lang="de-DE" sz="13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 editAs="oneCell">
    <xdr:from>
      <xdr:col>0</xdr:col>
      <xdr:colOff>171447</xdr:colOff>
      <xdr:row>4</xdr:row>
      <xdr:rowOff>44450</xdr:rowOff>
    </xdr:from>
    <xdr:to>
      <xdr:col>9</xdr:col>
      <xdr:colOff>2276475</xdr:colOff>
      <xdr:row>39</xdr:row>
      <xdr:rowOff>107787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D5F53378-C343-48DD-B89A-A8E4BD22A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71447" y="1203325"/>
          <a:ext cx="9070978" cy="5298912"/>
        </a:xfrm>
        <a:prstGeom prst="rect">
          <a:avLst/>
        </a:prstGeom>
      </xdr:spPr>
    </xdr:pic>
    <xdr:clientData/>
  </xdr:twoCellAnchor>
  <xdr:twoCellAnchor editAs="oneCell">
    <xdr:from>
      <xdr:col>12</xdr:col>
      <xdr:colOff>419099</xdr:colOff>
      <xdr:row>3</xdr:row>
      <xdr:rowOff>73024</xdr:rowOff>
    </xdr:from>
    <xdr:to>
      <xdr:col>15</xdr:col>
      <xdr:colOff>3844925</xdr:colOff>
      <xdr:row>39</xdr:row>
      <xdr:rowOff>69180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4ABE6266-C29E-45A5-B7D6-70DBDF3F1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12579349" y="1073149"/>
          <a:ext cx="4410076" cy="5396831"/>
        </a:xfrm>
        <a:prstGeom prst="rect">
          <a:avLst/>
        </a:prstGeom>
      </xdr:spPr>
    </xdr:pic>
    <xdr:clientData/>
  </xdr:twoCellAnchor>
  <xdr:twoCellAnchor editAs="oneCell">
    <xdr:from>
      <xdr:col>9</xdr:col>
      <xdr:colOff>2139950</xdr:colOff>
      <xdr:row>3</xdr:row>
      <xdr:rowOff>44450</xdr:rowOff>
    </xdr:from>
    <xdr:to>
      <xdr:col>15</xdr:col>
      <xdr:colOff>431256</xdr:colOff>
      <xdr:row>39</xdr:row>
      <xdr:rowOff>105707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88E1D04A-E18B-45D1-8D88-F7EFC55CF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9109075" y="1044575"/>
          <a:ext cx="4463506" cy="545558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25400</xdr:colOff>
      <xdr:row>0</xdr:row>
      <xdr:rowOff>114299</xdr:rowOff>
    </xdr:from>
    <xdr:to>
      <xdr:col>16</xdr:col>
      <xdr:colOff>82550</xdr:colOff>
      <xdr:row>1</xdr:row>
      <xdr:rowOff>58799</xdr:rowOff>
    </xdr:to>
    <xdr:grpSp>
      <xdr:nvGrpSpPr>
        <xdr:cNvPr id="2" name="Gruppieren 3">
          <a:extLst>
            <a:ext uri="{FF2B5EF4-FFF2-40B4-BE49-F238E27FC236}">
              <a16:creationId xmlns:a16="http://schemas.microsoft.com/office/drawing/2014/main" id="{C8DFFF9C-331C-4C3E-BF57-8510281E48B2}"/>
            </a:ext>
          </a:extLst>
        </xdr:cNvPr>
        <xdr:cNvGrpSpPr>
          <a:grpSpLocks/>
        </xdr:cNvGrpSpPr>
      </xdr:nvGrpSpPr>
      <xdr:grpSpPr bwMode="auto">
        <a:xfrm>
          <a:off x="13173075" y="114299"/>
          <a:ext cx="3946525" cy="658875"/>
          <a:chOff x="668830" y="4564777"/>
          <a:chExt cx="3771511" cy="682341"/>
        </a:xfrm>
      </xdr:grpSpPr>
      <xdr:pic>
        <xdr:nvPicPr>
          <xdr:cNvPr id="3" name="Grafik 4">
            <a:extLst>
              <a:ext uri="{FF2B5EF4-FFF2-40B4-BE49-F238E27FC236}">
                <a16:creationId xmlns:a16="http://schemas.microsoft.com/office/drawing/2014/main" id="{B96D71D5-4316-4A55-ABC1-EA7E7358117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68830" y="4564777"/>
            <a:ext cx="1491064" cy="576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Übersetzungstabelle!$A$5">
        <xdr:nvSpPr>
          <xdr:cNvPr id="4" name="Textfeld 3">
            <a:extLst>
              <a:ext uri="{FF2B5EF4-FFF2-40B4-BE49-F238E27FC236}">
                <a16:creationId xmlns:a16="http://schemas.microsoft.com/office/drawing/2014/main" id="{64E82C2A-DE64-42BE-81F5-8F2469AB041E}"/>
              </a:ext>
            </a:extLst>
          </xdr:cNvPr>
          <xdr:cNvSpPr txBox="1"/>
        </xdr:nvSpPr>
        <xdr:spPr>
          <a:xfrm>
            <a:off x="2230769" y="4979000"/>
            <a:ext cx="2209572" cy="268118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fld id="{8610D51B-419B-4C60-92C6-FC4E5E74573D}" type="TxLink">
              <a:rPr lang="en-US" sz="1000" b="0" i="0" u="none" strike="noStrike">
                <a:solidFill>
                  <a:schemeClr val="bg1"/>
                </a:solidFill>
                <a:latin typeface="DINPro-Regular" panose="02000503030000020004" pitchFamily="50" charset="0"/>
                <a:cs typeface="Arial"/>
              </a:rPr>
              <a:pPr/>
              <a:t>Glasbeschläge mit System</a:t>
            </a:fld>
            <a:endParaRPr lang="de-DE" sz="1000">
              <a:solidFill>
                <a:schemeClr val="bg1"/>
              </a:solidFill>
              <a:latin typeface="DINPro-Regular" panose="02000503030000020004" pitchFamily="50" charset="0"/>
            </a:endParaRPr>
          </a:p>
        </xdr:txBody>
      </xdr:sp>
    </xdr:grpSp>
    <xdr:clientData/>
  </xdr:twoCellAnchor>
  <xdr:twoCellAnchor editAs="oneCell">
    <xdr:from>
      <xdr:col>1</xdr:col>
      <xdr:colOff>45508</xdr:colOff>
      <xdr:row>107</xdr:row>
      <xdr:rowOff>48684</xdr:rowOff>
    </xdr:from>
    <xdr:to>
      <xdr:col>3</xdr:col>
      <xdr:colOff>749300</xdr:colOff>
      <xdr:row>107</xdr:row>
      <xdr:rowOff>277284</xdr:rowOff>
    </xdr:to>
    <xdr:pic>
      <xdr:nvPicPr>
        <xdr:cNvPr id="5" name="Grafik 11">
          <a:extLst>
            <a:ext uri="{FF2B5EF4-FFF2-40B4-BE49-F238E27FC236}">
              <a16:creationId xmlns:a16="http://schemas.microsoft.com/office/drawing/2014/main" id="{E7667350-03AA-4ECD-8A2E-28A98E29E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7646"/>
        <a:stretch>
          <a:fillRect/>
        </a:stretch>
      </xdr:blipFill>
      <xdr:spPr bwMode="auto">
        <a:xfrm>
          <a:off x="236008" y="13256684"/>
          <a:ext cx="1719792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2722</xdr:colOff>
      <xdr:row>112</xdr:row>
      <xdr:rowOff>15875</xdr:rowOff>
    </xdr:from>
    <xdr:to>
      <xdr:col>15</xdr:col>
      <xdr:colOff>2619375</xdr:colOff>
      <xdr:row>136</xdr:row>
      <xdr:rowOff>179162</xdr:rowOff>
    </xdr:to>
    <xdr:grpSp>
      <xdr:nvGrpSpPr>
        <xdr:cNvPr id="8" name="Gruppieren 7">
          <a:extLst>
            <a:ext uri="{FF2B5EF4-FFF2-40B4-BE49-F238E27FC236}">
              <a16:creationId xmlns:a16="http://schemas.microsoft.com/office/drawing/2014/main" id="{6666AC31-DEAE-4C6D-BECD-89B8B704DA79}"/>
            </a:ext>
          </a:extLst>
        </xdr:cNvPr>
        <xdr:cNvGrpSpPr>
          <a:grpSpLocks noChangeAspect="1"/>
        </xdr:cNvGrpSpPr>
      </xdr:nvGrpSpPr>
      <xdr:grpSpPr>
        <a:xfrm>
          <a:off x="12162972" y="14319250"/>
          <a:ext cx="3597728" cy="5119462"/>
          <a:chOff x="9579427" y="42236570"/>
          <a:chExt cx="3238482" cy="6324759"/>
        </a:xfrm>
      </xdr:grpSpPr>
      <xdr:grpSp>
        <xdr:nvGrpSpPr>
          <xdr:cNvPr id="9" name="Gruppieren 8">
            <a:extLst>
              <a:ext uri="{FF2B5EF4-FFF2-40B4-BE49-F238E27FC236}">
                <a16:creationId xmlns:a16="http://schemas.microsoft.com/office/drawing/2014/main" id="{79126E83-1D13-4063-AECD-45E6234DA229}"/>
              </a:ext>
            </a:extLst>
          </xdr:cNvPr>
          <xdr:cNvGrpSpPr/>
        </xdr:nvGrpSpPr>
        <xdr:grpSpPr>
          <a:xfrm>
            <a:off x="9674678" y="42236570"/>
            <a:ext cx="3143231" cy="6324759"/>
            <a:chOff x="8341179" y="38875606"/>
            <a:chExt cx="3143231" cy="6324759"/>
          </a:xfrm>
        </xdr:grpSpPr>
        <xdr:sp macro="" textlink="">
          <xdr:nvSpPr>
            <xdr:cNvPr id="11" name="Rechteck 10">
              <a:extLst>
                <a:ext uri="{FF2B5EF4-FFF2-40B4-BE49-F238E27FC236}">
                  <a16:creationId xmlns:a16="http://schemas.microsoft.com/office/drawing/2014/main" id="{1AAD0BD9-858F-4A0B-A1F9-706C7A38B454}"/>
                </a:ext>
              </a:extLst>
            </xdr:cNvPr>
            <xdr:cNvSpPr/>
          </xdr:nvSpPr>
          <xdr:spPr>
            <a:xfrm>
              <a:off x="9212017" y="38984464"/>
              <a:ext cx="2272393" cy="6041571"/>
            </a:xfrm>
            <a:prstGeom prst="rect">
              <a:avLst/>
            </a:prstGeom>
            <a:solidFill>
              <a:srgbClr val="D7EBE0"/>
            </a:solidFill>
            <a:ln w="12700"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:endParaRPr lang="de-DE" sz="1100"/>
            </a:p>
          </xdr:txBody>
        </xdr:sp>
        <xdr:pic>
          <xdr:nvPicPr>
            <xdr:cNvPr id="12" name="Grafik 11">
              <a:extLst>
                <a:ext uri="{FF2B5EF4-FFF2-40B4-BE49-F238E27FC236}">
                  <a16:creationId xmlns:a16="http://schemas.microsoft.com/office/drawing/2014/main" id="{82483449-241F-4B9F-97A5-F6CFECF2568C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>
              <a:extLst>
                <a:ext uri="{96DAC541-7B7A-43D3-8B79-37D633B846F1}">
                  <asvg:svgBlip xmlns:asvg="http://schemas.microsoft.com/office/drawing/2016/SVG/main" r:embed="rId4"/>
                </a:ext>
              </a:extLst>
            </a:blip>
            <a:srcRect l="11567" t="29124" r="77239"/>
            <a:stretch/>
          </xdr:blipFill>
          <xdr:spPr>
            <a:xfrm>
              <a:off x="8341179" y="38875606"/>
              <a:ext cx="816428" cy="6324759"/>
            </a:xfrm>
            <a:prstGeom prst="rect">
              <a:avLst/>
            </a:prstGeom>
          </xdr:spPr>
        </xdr:pic>
        <xdr:pic>
          <xdr:nvPicPr>
            <xdr:cNvPr id="13" name="Grafik 12">
              <a:extLst>
                <a:ext uri="{FF2B5EF4-FFF2-40B4-BE49-F238E27FC236}">
                  <a16:creationId xmlns:a16="http://schemas.microsoft.com/office/drawing/2014/main" id="{64B0EF31-1AF5-407E-95FF-CD65A9DEE95A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>
              <a:extLst>
                <a:ext uri="{96DAC541-7B7A-43D3-8B79-37D633B846F1}">
                  <asvg:svgBlip xmlns:asvg="http://schemas.microsoft.com/office/drawing/2016/SVG/main" r:embed="rId4"/>
                </a:ext>
              </a:extLst>
            </a:blip>
            <a:srcRect l="23881" t="35377" r="45521" b="58830"/>
            <a:stretch/>
          </xdr:blipFill>
          <xdr:spPr>
            <a:xfrm>
              <a:off x="9252858" y="39433500"/>
              <a:ext cx="2204357" cy="517071"/>
            </a:xfrm>
            <a:prstGeom prst="rect">
              <a:avLst/>
            </a:prstGeom>
          </xdr:spPr>
        </xdr:pic>
        <xdr:sp macro="" textlink="$L$65">
          <xdr:nvSpPr>
            <xdr:cNvPr id="14" name="Rechteck 13">
              <a:extLst>
                <a:ext uri="{FF2B5EF4-FFF2-40B4-BE49-F238E27FC236}">
                  <a16:creationId xmlns:a16="http://schemas.microsoft.com/office/drawing/2014/main" id="{E8C9FA89-4098-49B7-81C8-5833F05D25B8}"/>
                </a:ext>
              </a:extLst>
            </xdr:cNvPr>
            <xdr:cNvSpPr/>
          </xdr:nvSpPr>
          <xdr:spPr>
            <a:xfrm>
              <a:off x="9674678" y="39474321"/>
              <a:ext cx="1392010" cy="272138"/>
            </a:xfrm>
            <a:prstGeom prst="rect">
              <a:avLst/>
            </a:prstGeom>
            <a:solidFill>
              <a:srgbClr val="D7EBE0"/>
            </a:solidFill>
            <a:ln>
              <a:solidFill>
                <a:srgbClr val="D7EBE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fld id="{29986F89-3C35-40A0-BAC6-83B77012578D}" type="TxLink">
                <a:rPr lang="en-US" sz="1600" b="0" i="0" u="none" strike="noStrike">
                  <a:solidFill>
                    <a:srgbClr val="000000"/>
                  </a:solidFill>
                  <a:latin typeface="Arial"/>
                  <a:cs typeface="Arial"/>
                </a:rPr>
                <a:pPr algn="ctr"/>
                <a:t>949</a:t>
              </a:fld>
              <a:endParaRPr lang="de-DE" sz="239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  <xdr:sp macro="" textlink="$L$61">
        <xdr:nvSpPr>
          <xdr:cNvPr id="10" name="Rechteck 9">
            <a:extLst>
              <a:ext uri="{FF2B5EF4-FFF2-40B4-BE49-F238E27FC236}">
                <a16:creationId xmlns:a16="http://schemas.microsoft.com/office/drawing/2014/main" id="{CA1CE57E-0D88-49D6-B1FF-D3E1025B68F9}"/>
              </a:ext>
            </a:extLst>
          </xdr:cNvPr>
          <xdr:cNvSpPr/>
        </xdr:nvSpPr>
        <xdr:spPr>
          <a:xfrm>
            <a:off x="9579427" y="44617821"/>
            <a:ext cx="342900" cy="1442356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vert270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fld id="{330C8A00-BEF2-442C-BEDF-44EF77756D63}" type="TxLink">
              <a:rPr lang="en-US" sz="16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ctr"/>
              <a:t>2.149</a:t>
            </a:fld>
            <a:endParaRPr lang="de-DE" sz="8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oneCellAnchor>
    <xdr:from>
      <xdr:col>1</xdr:col>
      <xdr:colOff>45508</xdr:colOff>
      <xdr:row>140</xdr:row>
      <xdr:rowOff>48684</xdr:rowOff>
    </xdr:from>
    <xdr:ext cx="1719792" cy="209550"/>
    <xdr:pic>
      <xdr:nvPicPr>
        <xdr:cNvPr id="15" name="Grafik 11">
          <a:extLst>
            <a:ext uri="{FF2B5EF4-FFF2-40B4-BE49-F238E27FC236}">
              <a16:creationId xmlns:a16="http://schemas.microsoft.com/office/drawing/2014/main" id="{768B03C6-ED3E-44EE-BA34-8221819A2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7646"/>
        <a:stretch>
          <a:fillRect/>
        </a:stretch>
      </xdr:blipFill>
      <xdr:spPr bwMode="auto">
        <a:xfrm>
          <a:off x="236008" y="20051184"/>
          <a:ext cx="1719792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501650</xdr:colOff>
      <xdr:row>111</xdr:row>
      <xdr:rowOff>180975</xdr:rowOff>
    </xdr:from>
    <xdr:to>
      <xdr:col>4</xdr:col>
      <xdr:colOff>158750</xdr:colOff>
      <xdr:row>136</xdr:row>
      <xdr:rowOff>134712</xdr:rowOff>
    </xdr:to>
    <xdr:grpSp>
      <xdr:nvGrpSpPr>
        <xdr:cNvPr id="16" name="Gruppieren 15">
          <a:extLst>
            <a:ext uri="{FF2B5EF4-FFF2-40B4-BE49-F238E27FC236}">
              <a16:creationId xmlns:a16="http://schemas.microsoft.com/office/drawing/2014/main" id="{D614461A-243B-4688-8975-D14831281083}"/>
            </a:ext>
          </a:extLst>
        </xdr:cNvPr>
        <xdr:cNvGrpSpPr>
          <a:grpSpLocks noChangeAspect="1"/>
        </xdr:cNvGrpSpPr>
      </xdr:nvGrpSpPr>
      <xdr:grpSpPr>
        <a:xfrm>
          <a:off x="885825" y="14274800"/>
          <a:ext cx="3609975" cy="5116287"/>
          <a:chOff x="9579427" y="42236570"/>
          <a:chExt cx="3238482" cy="6324759"/>
        </a:xfrm>
      </xdr:grpSpPr>
      <xdr:grpSp>
        <xdr:nvGrpSpPr>
          <xdr:cNvPr id="17" name="Gruppieren 16">
            <a:extLst>
              <a:ext uri="{FF2B5EF4-FFF2-40B4-BE49-F238E27FC236}">
                <a16:creationId xmlns:a16="http://schemas.microsoft.com/office/drawing/2014/main" id="{6AF4403A-217A-432D-A012-5F546491FE99}"/>
              </a:ext>
            </a:extLst>
          </xdr:cNvPr>
          <xdr:cNvGrpSpPr/>
        </xdr:nvGrpSpPr>
        <xdr:grpSpPr>
          <a:xfrm>
            <a:off x="9674678" y="42236570"/>
            <a:ext cx="3143231" cy="6324759"/>
            <a:chOff x="8341179" y="38875606"/>
            <a:chExt cx="3143231" cy="6324759"/>
          </a:xfrm>
        </xdr:grpSpPr>
        <xdr:sp macro="" textlink="">
          <xdr:nvSpPr>
            <xdr:cNvPr id="19" name="Rechteck 18">
              <a:extLst>
                <a:ext uri="{FF2B5EF4-FFF2-40B4-BE49-F238E27FC236}">
                  <a16:creationId xmlns:a16="http://schemas.microsoft.com/office/drawing/2014/main" id="{CDE71424-9454-4F14-AE2A-33DF575233C3}"/>
                </a:ext>
              </a:extLst>
            </xdr:cNvPr>
            <xdr:cNvSpPr/>
          </xdr:nvSpPr>
          <xdr:spPr>
            <a:xfrm>
              <a:off x="9212017" y="38984464"/>
              <a:ext cx="2272393" cy="6041571"/>
            </a:xfrm>
            <a:prstGeom prst="rect">
              <a:avLst/>
            </a:prstGeom>
            <a:solidFill>
              <a:srgbClr val="D7EBE0"/>
            </a:solidFill>
            <a:ln w="12700"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:endParaRPr lang="de-DE" sz="1100"/>
            </a:p>
          </xdr:txBody>
        </xdr:sp>
        <xdr:pic>
          <xdr:nvPicPr>
            <xdr:cNvPr id="20" name="Grafik 19">
              <a:extLst>
                <a:ext uri="{FF2B5EF4-FFF2-40B4-BE49-F238E27FC236}">
                  <a16:creationId xmlns:a16="http://schemas.microsoft.com/office/drawing/2014/main" id="{BA9E8320-E1C6-4490-B89B-2147B5161A3B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>
              <a:extLst>
                <a:ext uri="{96DAC541-7B7A-43D3-8B79-37D633B846F1}">
                  <asvg:svgBlip xmlns:asvg="http://schemas.microsoft.com/office/drawing/2016/SVG/main" r:embed="rId4"/>
                </a:ext>
              </a:extLst>
            </a:blip>
            <a:srcRect l="11567" t="29124" r="77239"/>
            <a:stretch/>
          </xdr:blipFill>
          <xdr:spPr>
            <a:xfrm>
              <a:off x="8341179" y="38875606"/>
              <a:ext cx="816428" cy="6324759"/>
            </a:xfrm>
            <a:prstGeom prst="rect">
              <a:avLst/>
            </a:prstGeom>
          </xdr:spPr>
        </xdr:pic>
        <xdr:pic>
          <xdr:nvPicPr>
            <xdr:cNvPr id="21" name="Grafik 20">
              <a:extLst>
                <a:ext uri="{FF2B5EF4-FFF2-40B4-BE49-F238E27FC236}">
                  <a16:creationId xmlns:a16="http://schemas.microsoft.com/office/drawing/2014/main" id="{01391BD9-9B8E-4FED-80E2-517AD15415BA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>
              <a:extLst>
                <a:ext uri="{96DAC541-7B7A-43D3-8B79-37D633B846F1}">
                  <asvg:svgBlip xmlns:asvg="http://schemas.microsoft.com/office/drawing/2016/SVG/main" r:embed="rId4"/>
                </a:ext>
              </a:extLst>
            </a:blip>
            <a:srcRect l="23881" t="35377" r="45521" b="58830"/>
            <a:stretch/>
          </xdr:blipFill>
          <xdr:spPr>
            <a:xfrm>
              <a:off x="9252858" y="39433500"/>
              <a:ext cx="2204357" cy="517071"/>
            </a:xfrm>
            <a:prstGeom prst="rect">
              <a:avLst/>
            </a:prstGeom>
          </xdr:spPr>
        </xdr:pic>
        <xdr:sp macro="" textlink="$L$63">
          <xdr:nvSpPr>
            <xdr:cNvPr id="22" name="Rechteck 21">
              <a:extLst>
                <a:ext uri="{FF2B5EF4-FFF2-40B4-BE49-F238E27FC236}">
                  <a16:creationId xmlns:a16="http://schemas.microsoft.com/office/drawing/2014/main" id="{FF732DCE-3FAA-47AC-9D80-FCEC77193779}"/>
                </a:ext>
              </a:extLst>
            </xdr:cNvPr>
            <xdr:cNvSpPr/>
          </xdr:nvSpPr>
          <xdr:spPr>
            <a:xfrm>
              <a:off x="9674678" y="39474321"/>
              <a:ext cx="1392010" cy="272138"/>
            </a:xfrm>
            <a:prstGeom prst="rect">
              <a:avLst/>
            </a:prstGeom>
            <a:solidFill>
              <a:srgbClr val="D7EBE0"/>
            </a:solidFill>
            <a:ln>
              <a:solidFill>
                <a:srgbClr val="D7EBE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fld id="{0792D176-E425-4CA8-B863-46892C22ECF7}" type="TxLink">
                <a:rPr lang="en-US" sz="1600" b="0" i="0" u="none" strike="noStrike">
                  <a:solidFill>
                    <a:srgbClr val="000000"/>
                  </a:solidFill>
                  <a:latin typeface="Arial"/>
                  <a:cs typeface="Arial"/>
                </a:rPr>
                <a:pPr algn="ctr"/>
                <a:t>1.046</a:t>
              </a:fld>
              <a:endParaRPr lang="de-DE" sz="239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  <xdr:sp macro="" textlink="$L$59">
        <xdr:nvSpPr>
          <xdr:cNvPr id="18" name="Rechteck 17">
            <a:extLst>
              <a:ext uri="{FF2B5EF4-FFF2-40B4-BE49-F238E27FC236}">
                <a16:creationId xmlns:a16="http://schemas.microsoft.com/office/drawing/2014/main" id="{49DC807E-95FC-458C-BBE3-83633728E6BA}"/>
              </a:ext>
            </a:extLst>
          </xdr:cNvPr>
          <xdr:cNvSpPr/>
        </xdr:nvSpPr>
        <xdr:spPr>
          <a:xfrm>
            <a:off x="9579427" y="44617821"/>
            <a:ext cx="342900" cy="1442356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vert270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fld id="{107FF156-43C1-4855-9C03-1158CB9D0C1B}" type="TxLink">
              <a:rPr lang="en-US" sz="16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ctr"/>
              <a:t>2.149</a:t>
            </a:fld>
            <a:endParaRPr lang="de-DE" sz="96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 editAs="oneCell">
    <xdr:from>
      <xdr:col>0</xdr:col>
      <xdr:colOff>152400</xdr:colOff>
      <xdr:row>0</xdr:row>
      <xdr:rowOff>542925</xdr:rowOff>
    </xdr:from>
    <xdr:to>
      <xdr:col>9</xdr:col>
      <xdr:colOff>2848773</xdr:colOff>
      <xdr:row>37</xdr:row>
      <xdr:rowOff>104775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6246D01D-2C55-4519-9B0E-A7410225D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52400" y="542925"/>
          <a:ext cx="9665498" cy="5641975"/>
        </a:xfrm>
        <a:prstGeom prst="rect">
          <a:avLst/>
        </a:prstGeom>
      </xdr:spPr>
    </xdr:pic>
    <xdr:clientData/>
  </xdr:twoCellAnchor>
  <xdr:twoCellAnchor editAs="oneCell">
    <xdr:from>
      <xdr:col>15</xdr:col>
      <xdr:colOff>1171576</xdr:colOff>
      <xdr:row>2</xdr:row>
      <xdr:rowOff>133350</xdr:rowOff>
    </xdr:from>
    <xdr:to>
      <xdr:col>15</xdr:col>
      <xdr:colOff>3000377</xdr:colOff>
      <xdr:row>38</xdr:row>
      <xdr:rowOff>132681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F0F8BAB5-26D7-4155-A717-5BF472A619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rcRect l="58646"/>
        <a:stretch/>
      </xdr:blipFill>
      <xdr:spPr>
        <a:xfrm>
          <a:off x="14316076" y="974725"/>
          <a:ext cx="1828801" cy="5396831"/>
        </a:xfrm>
        <a:prstGeom prst="rect">
          <a:avLst/>
        </a:prstGeom>
      </xdr:spPr>
    </xdr:pic>
    <xdr:clientData/>
  </xdr:twoCellAnchor>
  <xdr:twoCellAnchor editAs="oneCell">
    <xdr:from>
      <xdr:col>9</xdr:col>
      <xdr:colOff>2867025</xdr:colOff>
      <xdr:row>1</xdr:row>
      <xdr:rowOff>88900</xdr:rowOff>
    </xdr:from>
    <xdr:to>
      <xdr:col>15</xdr:col>
      <xdr:colOff>1116077</xdr:colOff>
      <xdr:row>37</xdr:row>
      <xdr:rowOff>135537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3AD215B3-1C50-43F2-BCDD-CE507C409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9836150" y="803275"/>
          <a:ext cx="4424427" cy="541238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25400</xdr:colOff>
      <xdr:row>0</xdr:row>
      <xdr:rowOff>114299</xdr:rowOff>
    </xdr:from>
    <xdr:to>
      <xdr:col>16</xdr:col>
      <xdr:colOff>82550</xdr:colOff>
      <xdr:row>1</xdr:row>
      <xdr:rowOff>58799</xdr:rowOff>
    </xdr:to>
    <xdr:grpSp>
      <xdr:nvGrpSpPr>
        <xdr:cNvPr id="2" name="Gruppieren 3">
          <a:extLst>
            <a:ext uri="{FF2B5EF4-FFF2-40B4-BE49-F238E27FC236}">
              <a16:creationId xmlns:a16="http://schemas.microsoft.com/office/drawing/2014/main" id="{5BA787CB-0CC1-4E76-96CE-B64FAE0AF6D8}"/>
            </a:ext>
          </a:extLst>
        </xdr:cNvPr>
        <xdr:cNvGrpSpPr>
          <a:grpSpLocks/>
        </xdr:cNvGrpSpPr>
      </xdr:nvGrpSpPr>
      <xdr:grpSpPr bwMode="auto">
        <a:xfrm>
          <a:off x="13173075" y="114299"/>
          <a:ext cx="3946525" cy="658875"/>
          <a:chOff x="668830" y="4564777"/>
          <a:chExt cx="3771511" cy="682341"/>
        </a:xfrm>
      </xdr:grpSpPr>
      <xdr:pic>
        <xdr:nvPicPr>
          <xdr:cNvPr id="3" name="Grafik 4">
            <a:extLst>
              <a:ext uri="{FF2B5EF4-FFF2-40B4-BE49-F238E27FC236}">
                <a16:creationId xmlns:a16="http://schemas.microsoft.com/office/drawing/2014/main" id="{4CFB058C-BF5B-4F37-9DF0-716967B8A9F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68830" y="4564777"/>
            <a:ext cx="1491064" cy="576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Übersetzungstabelle!$A$5">
        <xdr:nvSpPr>
          <xdr:cNvPr id="4" name="Textfeld 3">
            <a:extLst>
              <a:ext uri="{FF2B5EF4-FFF2-40B4-BE49-F238E27FC236}">
                <a16:creationId xmlns:a16="http://schemas.microsoft.com/office/drawing/2014/main" id="{69A71F92-BAAD-4F21-A0FB-35A832A2A39C}"/>
              </a:ext>
            </a:extLst>
          </xdr:cNvPr>
          <xdr:cNvSpPr txBox="1"/>
        </xdr:nvSpPr>
        <xdr:spPr>
          <a:xfrm>
            <a:off x="2230769" y="4979000"/>
            <a:ext cx="2209572" cy="268118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fld id="{8610D51B-419B-4C60-92C6-FC4E5E74573D}" type="TxLink">
              <a:rPr lang="en-US" sz="1000" b="0" i="0" u="none" strike="noStrike">
                <a:solidFill>
                  <a:schemeClr val="bg1"/>
                </a:solidFill>
                <a:latin typeface="DINPro-Regular" panose="02000503030000020004" pitchFamily="50" charset="0"/>
                <a:cs typeface="Arial"/>
              </a:rPr>
              <a:pPr/>
              <a:t>Glasbeschläge mit System</a:t>
            </a:fld>
            <a:endParaRPr lang="de-DE" sz="1000">
              <a:solidFill>
                <a:schemeClr val="bg1"/>
              </a:solidFill>
              <a:latin typeface="DINPro-Regular" panose="02000503030000020004" pitchFamily="50" charset="0"/>
            </a:endParaRPr>
          </a:p>
        </xdr:txBody>
      </xdr:sp>
    </xdr:grpSp>
    <xdr:clientData/>
  </xdr:twoCellAnchor>
  <xdr:twoCellAnchor editAs="oneCell">
    <xdr:from>
      <xdr:col>1</xdr:col>
      <xdr:colOff>48683</xdr:colOff>
      <xdr:row>102</xdr:row>
      <xdr:rowOff>102659</xdr:rowOff>
    </xdr:from>
    <xdr:to>
      <xdr:col>3</xdr:col>
      <xdr:colOff>749300</xdr:colOff>
      <xdr:row>103</xdr:row>
      <xdr:rowOff>220134</xdr:rowOff>
    </xdr:to>
    <xdr:pic>
      <xdr:nvPicPr>
        <xdr:cNvPr id="5" name="Grafik 11">
          <a:extLst>
            <a:ext uri="{FF2B5EF4-FFF2-40B4-BE49-F238E27FC236}">
              <a16:creationId xmlns:a16="http://schemas.microsoft.com/office/drawing/2014/main" id="{1688800C-0EE6-4DD7-9582-33CB16BE7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7646"/>
        <a:stretch>
          <a:fillRect/>
        </a:stretch>
      </xdr:blipFill>
      <xdr:spPr bwMode="auto">
        <a:xfrm>
          <a:off x="239183" y="13278909"/>
          <a:ext cx="1716617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2722</xdr:colOff>
      <xdr:row>108</xdr:row>
      <xdr:rowOff>15875</xdr:rowOff>
    </xdr:from>
    <xdr:to>
      <xdr:col>15</xdr:col>
      <xdr:colOff>2619375</xdr:colOff>
      <xdr:row>132</xdr:row>
      <xdr:rowOff>179162</xdr:rowOff>
    </xdr:to>
    <xdr:grpSp>
      <xdr:nvGrpSpPr>
        <xdr:cNvPr id="7" name="Gruppieren 6">
          <a:extLst>
            <a:ext uri="{FF2B5EF4-FFF2-40B4-BE49-F238E27FC236}">
              <a16:creationId xmlns:a16="http://schemas.microsoft.com/office/drawing/2014/main" id="{58766281-DFF1-4904-8F69-7C7C7812BB7A}"/>
            </a:ext>
          </a:extLst>
        </xdr:cNvPr>
        <xdr:cNvGrpSpPr>
          <a:grpSpLocks noChangeAspect="1"/>
        </xdr:cNvGrpSpPr>
      </xdr:nvGrpSpPr>
      <xdr:grpSpPr>
        <a:xfrm>
          <a:off x="12162972" y="14319250"/>
          <a:ext cx="3597728" cy="5119462"/>
          <a:chOff x="9579427" y="42236570"/>
          <a:chExt cx="3238482" cy="6324759"/>
        </a:xfrm>
      </xdr:grpSpPr>
      <xdr:grpSp>
        <xdr:nvGrpSpPr>
          <xdr:cNvPr id="8" name="Gruppieren 7">
            <a:extLst>
              <a:ext uri="{FF2B5EF4-FFF2-40B4-BE49-F238E27FC236}">
                <a16:creationId xmlns:a16="http://schemas.microsoft.com/office/drawing/2014/main" id="{92956CD7-ABD2-4FA5-838F-1701C81B9A8A}"/>
              </a:ext>
            </a:extLst>
          </xdr:cNvPr>
          <xdr:cNvGrpSpPr/>
        </xdr:nvGrpSpPr>
        <xdr:grpSpPr>
          <a:xfrm>
            <a:off x="9674678" y="42236570"/>
            <a:ext cx="3143231" cy="6324759"/>
            <a:chOff x="8341179" y="38875606"/>
            <a:chExt cx="3143231" cy="6324759"/>
          </a:xfrm>
        </xdr:grpSpPr>
        <xdr:sp macro="" textlink="">
          <xdr:nvSpPr>
            <xdr:cNvPr id="10" name="Rechteck 9">
              <a:extLst>
                <a:ext uri="{FF2B5EF4-FFF2-40B4-BE49-F238E27FC236}">
                  <a16:creationId xmlns:a16="http://schemas.microsoft.com/office/drawing/2014/main" id="{94DC5208-B4B0-4BB7-9FD6-7DFAC2D1D344}"/>
                </a:ext>
              </a:extLst>
            </xdr:cNvPr>
            <xdr:cNvSpPr/>
          </xdr:nvSpPr>
          <xdr:spPr>
            <a:xfrm>
              <a:off x="9212017" y="38984464"/>
              <a:ext cx="2272393" cy="6041571"/>
            </a:xfrm>
            <a:prstGeom prst="rect">
              <a:avLst/>
            </a:prstGeom>
            <a:solidFill>
              <a:srgbClr val="D7EBE0"/>
            </a:solidFill>
            <a:ln w="12700"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:endParaRPr lang="de-DE" sz="1100"/>
            </a:p>
          </xdr:txBody>
        </xdr:sp>
        <xdr:pic>
          <xdr:nvPicPr>
            <xdr:cNvPr id="11" name="Grafik 10">
              <a:extLst>
                <a:ext uri="{FF2B5EF4-FFF2-40B4-BE49-F238E27FC236}">
                  <a16:creationId xmlns:a16="http://schemas.microsoft.com/office/drawing/2014/main" id="{745EB596-870C-4DBD-A716-41454809B919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>
              <a:extLst>
                <a:ext uri="{96DAC541-7B7A-43D3-8B79-37D633B846F1}">
                  <asvg:svgBlip xmlns:asvg="http://schemas.microsoft.com/office/drawing/2016/SVG/main" r:embed="rId4"/>
                </a:ext>
              </a:extLst>
            </a:blip>
            <a:srcRect l="11567" t="29124" r="77239"/>
            <a:stretch/>
          </xdr:blipFill>
          <xdr:spPr>
            <a:xfrm>
              <a:off x="8341179" y="38875606"/>
              <a:ext cx="816428" cy="6324759"/>
            </a:xfrm>
            <a:prstGeom prst="rect">
              <a:avLst/>
            </a:prstGeom>
          </xdr:spPr>
        </xdr:pic>
        <xdr:pic>
          <xdr:nvPicPr>
            <xdr:cNvPr id="12" name="Grafik 11">
              <a:extLst>
                <a:ext uri="{FF2B5EF4-FFF2-40B4-BE49-F238E27FC236}">
                  <a16:creationId xmlns:a16="http://schemas.microsoft.com/office/drawing/2014/main" id="{2FFEFADE-809E-4752-8980-13393E5CBB3F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>
              <a:extLst>
                <a:ext uri="{96DAC541-7B7A-43D3-8B79-37D633B846F1}">
                  <asvg:svgBlip xmlns:asvg="http://schemas.microsoft.com/office/drawing/2016/SVG/main" r:embed="rId4"/>
                </a:ext>
              </a:extLst>
            </a:blip>
            <a:srcRect l="23881" t="35377" r="45521" b="58830"/>
            <a:stretch/>
          </xdr:blipFill>
          <xdr:spPr>
            <a:xfrm>
              <a:off x="9252858" y="39433500"/>
              <a:ext cx="2204357" cy="517071"/>
            </a:xfrm>
            <a:prstGeom prst="rect">
              <a:avLst/>
            </a:prstGeom>
          </xdr:spPr>
        </xdr:pic>
        <xdr:sp macro="" textlink="$L$63">
          <xdr:nvSpPr>
            <xdr:cNvPr id="13" name="Rechteck 12">
              <a:extLst>
                <a:ext uri="{FF2B5EF4-FFF2-40B4-BE49-F238E27FC236}">
                  <a16:creationId xmlns:a16="http://schemas.microsoft.com/office/drawing/2014/main" id="{A616F0F3-0199-4D96-B8B4-38836912BD8F}"/>
                </a:ext>
              </a:extLst>
            </xdr:cNvPr>
            <xdr:cNvSpPr/>
          </xdr:nvSpPr>
          <xdr:spPr>
            <a:xfrm>
              <a:off x="9674678" y="39474321"/>
              <a:ext cx="1392010" cy="272138"/>
            </a:xfrm>
            <a:prstGeom prst="rect">
              <a:avLst/>
            </a:prstGeom>
            <a:solidFill>
              <a:srgbClr val="D7EBE0"/>
            </a:solidFill>
            <a:ln>
              <a:solidFill>
                <a:srgbClr val="D7EBE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fld id="{29986F89-3C35-40A0-BAC6-83B77012578D}" type="TxLink">
                <a:rPr lang="en-US" sz="1600" b="0" i="0" u="none" strike="noStrike">
                  <a:solidFill>
                    <a:srgbClr val="000000"/>
                  </a:solidFill>
                  <a:latin typeface="Arial"/>
                  <a:cs typeface="Arial"/>
                </a:rPr>
                <a:pPr algn="ctr"/>
                <a:t>968</a:t>
              </a:fld>
              <a:endParaRPr lang="de-DE" sz="239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  <xdr:sp macro="" textlink="$L$59">
        <xdr:nvSpPr>
          <xdr:cNvPr id="9" name="Rechteck 8">
            <a:extLst>
              <a:ext uri="{FF2B5EF4-FFF2-40B4-BE49-F238E27FC236}">
                <a16:creationId xmlns:a16="http://schemas.microsoft.com/office/drawing/2014/main" id="{C150F3CD-CDB9-4A63-A76B-A70D187E0335}"/>
              </a:ext>
            </a:extLst>
          </xdr:cNvPr>
          <xdr:cNvSpPr/>
        </xdr:nvSpPr>
        <xdr:spPr>
          <a:xfrm>
            <a:off x="9579427" y="44617821"/>
            <a:ext cx="342900" cy="1442356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vert270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fld id="{330C8A00-BEF2-442C-BEDF-44EF77756D63}" type="TxLink">
              <a:rPr lang="en-US" sz="16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ctr"/>
              <a:t>2.199</a:t>
            </a:fld>
            <a:endParaRPr lang="de-DE" sz="8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oneCellAnchor>
    <xdr:from>
      <xdr:col>1</xdr:col>
      <xdr:colOff>48683</xdr:colOff>
      <xdr:row>135</xdr:row>
      <xdr:rowOff>118534</xdr:rowOff>
    </xdr:from>
    <xdr:ext cx="1719792" cy="209550"/>
    <xdr:pic>
      <xdr:nvPicPr>
        <xdr:cNvPr id="14" name="Grafik 11">
          <a:extLst>
            <a:ext uri="{FF2B5EF4-FFF2-40B4-BE49-F238E27FC236}">
              <a16:creationId xmlns:a16="http://schemas.microsoft.com/office/drawing/2014/main" id="{97A5406B-B35D-433B-BFCC-A959BB102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7646"/>
        <a:stretch>
          <a:fillRect/>
        </a:stretch>
      </xdr:blipFill>
      <xdr:spPr bwMode="auto">
        <a:xfrm>
          <a:off x="239183" y="19994034"/>
          <a:ext cx="1719792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501650</xdr:colOff>
      <xdr:row>107</xdr:row>
      <xdr:rowOff>180975</xdr:rowOff>
    </xdr:from>
    <xdr:to>
      <xdr:col>4</xdr:col>
      <xdr:colOff>158750</xdr:colOff>
      <xdr:row>132</xdr:row>
      <xdr:rowOff>134712</xdr:rowOff>
    </xdr:to>
    <xdr:grpSp>
      <xdr:nvGrpSpPr>
        <xdr:cNvPr id="15" name="Gruppieren 14">
          <a:extLst>
            <a:ext uri="{FF2B5EF4-FFF2-40B4-BE49-F238E27FC236}">
              <a16:creationId xmlns:a16="http://schemas.microsoft.com/office/drawing/2014/main" id="{9A5CC141-2CA2-4842-9162-440C1C4FDD8E}"/>
            </a:ext>
          </a:extLst>
        </xdr:cNvPr>
        <xdr:cNvGrpSpPr>
          <a:grpSpLocks noChangeAspect="1"/>
        </xdr:cNvGrpSpPr>
      </xdr:nvGrpSpPr>
      <xdr:grpSpPr>
        <a:xfrm>
          <a:off x="885825" y="14274800"/>
          <a:ext cx="3609975" cy="5116287"/>
          <a:chOff x="9579427" y="42236570"/>
          <a:chExt cx="3238482" cy="6324759"/>
        </a:xfrm>
      </xdr:grpSpPr>
      <xdr:grpSp>
        <xdr:nvGrpSpPr>
          <xdr:cNvPr id="16" name="Gruppieren 15">
            <a:extLst>
              <a:ext uri="{FF2B5EF4-FFF2-40B4-BE49-F238E27FC236}">
                <a16:creationId xmlns:a16="http://schemas.microsoft.com/office/drawing/2014/main" id="{8A5BDAD2-BF8B-40ED-8F24-F631939AE58B}"/>
              </a:ext>
            </a:extLst>
          </xdr:cNvPr>
          <xdr:cNvGrpSpPr/>
        </xdr:nvGrpSpPr>
        <xdr:grpSpPr>
          <a:xfrm>
            <a:off x="9674678" y="42236570"/>
            <a:ext cx="3143231" cy="6324759"/>
            <a:chOff x="8341179" y="38875606"/>
            <a:chExt cx="3143231" cy="6324759"/>
          </a:xfrm>
        </xdr:grpSpPr>
        <xdr:sp macro="" textlink="">
          <xdr:nvSpPr>
            <xdr:cNvPr id="18" name="Rechteck 17">
              <a:extLst>
                <a:ext uri="{FF2B5EF4-FFF2-40B4-BE49-F238E27FC236}">
                  <a16:creationId xmlns:a16="http://schemas.microsoft.com/office/drawing/2014/main" id="{80184E82-2B69-41AC-90F0-6D7B3A78C476}"/>
                </a:ext>
              </a:extLst>
            </xdr:cNvPr>
            <xdr:cNvSpPr/>
          </xdr:nvSpPr>
          <xdr:spPr>
            <a:xfrm>
              <a:off x="9212017" y="38984464"/>
              <a:ext cx="2272393" cy="6041571"/>
            </a:xfrm>
            <a:prstGeom prst="rect">
              <a:avLst/>
            </a:prstGeom>
            <a:solidFill>
              <a:srgbClr val="D7EBE0"/>
            </a:solidFill>
            <a:ln w="12700"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:endParaRPr lang="de-DE" sz="1100"/>
            </a:p>
          </xdr:txBody>
        </xdr:sp>
        <xdr:pic>
          <xdr:nvPicPr>
            <xdr:cNvPr id="19" name="Grafik 18">
              <a:extLst>
                <a:ext uri="{FF2B5EF4-FFF2-40B4-BE49-F238E27FC236}">
                  <a16:creationId xmlns:a16="http://schemas.microsoft.com/office/drawing/2014/main" id="{E4A4BE8C-49E0-4D94-B047-96E9CA52FEFA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>
              <a:extLst>
                <a:ext uri="{96DAC541-7B7A-43D3-8B79-37D633B846F1}">
                  <asvg:svgBlip xmlns:asvg="http://schemas.microsoft.com/office/drawing/2016/SVG/main" r:embed="rId4"/>
                </a:ext>
              </a:extLst>
            </a:blip>
            <a:srcRect l="11567" t="29124" r="77239"/>
            <a:stretch/>
          </xdr:blipFill>
          <xdr:spPr>
            <a:xfrm>
              <a:off x="8341179" y="38875606"/>
              <a:ext cx="816428" cy="6324759"/>
            </a:xfrm>
            <a:prstGeom prst="rect">
              <a:avLst/>
            </a:prstGeom>
          </xdr:spPr>
        </xdr:pic>
        <xdr:pic>
          <xdr:nvPicPr>
            <xdr:cNvPr id="20" name="Grafik 19">
              <a:extLst>
                <a:ext uri="{FF2B5EF4-FFF2-40B4-BE49-F238E27FC236}">
                  <a16:creationId xmlns:a16="http://schemas.microsoft.com/office/drawing/2014/main" id="{AD170A66-02C2-4BA7-B2DE-FDDCCBDD5396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>
              <a:extLst>
                <a:ext uri="{96DAC541-7B7A-43D3-8B79-37D633B846F1}">
                  <asvg:svgBlip xmlns:asvg="http://schemas.microsoft.com/office/drawing/2016/SVG/main" r:embed="rId4"/>
                </a:ext>
              </a:extLst>
            </a:blip>
            <a:srcRect l="23881" t="35377" r="45521" b="58830"/>
            <a:stretch/>
          </xdr:blipFill>
          <xdr:spPr>
            <a:xfrm>
              <a:off x="9252858" y="39433500"/>
              <a:ext cx="2204357" cy="517071"/>
            </a:xfrm>
            <a:prstGeom prst="rect">
              <a:avLst/>
            </a:prstGeom>
          </xdr:spPr>
        </xdr:pic>
        <xdr:sp macro="" textlink="$L$61">
          <xdr:nvSpPr>
            <xdr:cNvPr id="21" name="Rechteck 20">
              <a:extLst>
                <a:ext uri="{FF2B5EF4-FFF2-40B4-BE49-F238E27FC236}">
                  <a16:creationId xmlns:a16="http://schemas.microsoft.com/office/drawing/2014/main" id="{7AF6F228-2E19-413A-A7B9-8ED0E70F12C2}"/>
                </a:ext>
              </a:extLst>
            </xdr:cNvPr>
            <xdr:cNvSpPr/>
          </xdr:nvSpPr>
          <xdr:spPr>
            <a:xfrm>
              <a:off x="9674678" y="39474321"/>
              <a:ext cx="1392010" cy="272138"/>
            </a:xfrm>
            <a:prstGeom prst="rect">
              <a:avLst/>
            </a:prstGeom>
            <a:solidFill>
              <a:srgbClr val="D7EBE0"/>
            </a:solidFill>
            <a:ln>
              <a:solidFill>
                <a:srgbClr val="D7EBE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fld id="{0792D176-E425-4CA8-B863-46892C22ECF7}" type="TxLink">
                <a:rPr lang="en-US" sz="1600" b="0" i="0" u="none" strike="noStrike">
                  <a:solidFill>
                    <a:srgbClr val="000000"/>
                  </a:solidFill>
                  <a:latin typeface="Arial"/>
                  <a:cs typeface="Arial"/>
                </a:rPr>
                <a:pPr algn="ctr"/>
                <a:t>1.065</a:t>
              </a:fld>
              <a:endParaRPr lang="de-DE" sz="239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  <xdr:sp macro="" textlink="$L$57">
        <xdr:nvSpPr>
          <xdr:cNvPr id="17" name="Rechteck 16">
            <a:extLst>
              <a:ext uri="{FF2B5EF4-FFF2-40B4-BE49-F238E27FC236}">
                <a16:creationId xmlns:a16="http://schemas.microsoft.com/office/drawing/2014/main" id="{840511DE-6CFB-4204-8556-61D5C29474ED}"/>
              </a:ext>
            </a:extLst>
          </xdr:cNvPr>
          <xdr:cNvSpPr/>
        </xdr:nvSpPr>
        <xdr:spPr>
          <a:xfrm>
            <a:off x="9579427" y="44617821"/>
            <a:ext cx="342900" cy="1442356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vert270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fld id="{107FF156-43C1-4855-9C03-1158CB9D0C1B}" type="TxLink">
              <a:rPr lang="en-US" sz="16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ctr"/>
              <a:t>2.199</a:t>
            </a:fld>
            <a:endParaRPr lang="de-DE" sz="96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 editAs="oneCell">
    <xdr:from>
      <xdr:col>0</xdr:col>
      <xdr:colOff>120650</xdr:colOff>
      <xdr:row>2</xdr:row>
      <xdr:rowOff>0</xdr:rowOff>
    </xdr:from>
    <xdr:to>
      <xdr:col>9</xdr:col>
      <xdr:colOff>2733710</xdr:colOff>
      <xdr:row>38</xdr:row>
      <xdr:rowOff>85725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21B4804B-F7C6-4804-AD13-D7E4184FB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20650" y="841375"/>
          <a:ext cx="9579010" cy="5797550"/>
        </a:xfrm>
        <a:prstGeom prst="rect">
          <a:avLst/>
        </a:prstGeom>
      </xdr:spPr>
    </xdr:pic>
    <xdr:clientData/>
  </xdr:twoCellAnchor>
  <xdr:twoCellAnchor editAs="oneCell">
    <xdr:from>
      <xdr:col>9</xdr:col>
      <xdr:colOff>2816223</xdr:colOff>
      <xdr:row>2</xdr:row>
      <xdr:rowOff>85725</xdr:rowOff>
    </xdr:from>
    <xdr:to>
      <xdr:col>15</xdr:col>
      <xdr:colOff>1304958</xdr:colOff>
      <xdr:row>38</xdr:row>
      <xdr:rowOff>85725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607A701A-39A1-4BDB-BC26-90FD19D15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9785348" y="927100"/>
          <a:ext cx="4667285" cy="57118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ustausch/Vitris%202.0/Produktmanagement/0_Produktdaten/Aquant%2040/3%20Dokumente/6%20Profil-%20und%20Glasma&#223;rechner/20200727_AQ40_Profil-undGlasma&#223;rechner_Expertenmodus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ustausch\Vitris%202.0\Produktmanagement\0_Produktdaten\Aquant%2040\3%20Dokumente\6%20Profil-%20und%20Glasma&#223;rechner\20200727_AQ40_Profil-undGlasma&#223;rechner_Expertenmodus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elblatt_Übersicht"/>
      <sheetName val="Übersicht Eckduschen"/>
      <sheetName val="Übersicht Nischenduschen"/>
      <sheetName val="Übersicht U-Duschen"/>
      <sheetName val="Übersicht Einbausituationen"/>
      <sheetName val="Eckdusche_1flg_Ecke"/>
      <sheetName val="Nischendusche_1flg"/>
      <sheetName val="U-Dusche_1flg Tür vorne"/>
      <sheetName val="U-Dusche_1flg Tür seitlich"/>
      <sheetName val="U-Dusche_2flg ü Eck"/>
      <sheetName val="Eckdusche_1flg_Wand"/>
      <sheetName val="Übersetzungen"/>
      <sheetName val="Eckdusche_2flg ü Eck"/>
      <sheetName val="Nischendusche_2flg"/>
      <sheetName val="Eckdusche_1zw.Festfl._ö.Wand"/>
      <sheetName val="Eckdusche_1zw.Festfl._ö.Ecke"/>
      <sheetName val="Eckdusche_2flg.an1Seite"/>
      <sheetName val="Eckdusche_2flg an 1 Seite"/>
      <sheetName val="Spritzschutz"/>
      <sheetName val="Glasbohrun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05">
          <cell r="E105">
            <v>472.5</v>
          </cell>
        </row>
        <row r="107">
          <cell r="E107">
            <v>1970</v>
          </cell>
        </row>
        <row r="114">
          <cell r="E114">
            <v>472.5</v>
          </cell>
        </row>
        <row r="123">
          <cell r="E123">
            <v>420.5</v>
          </cell>
        </row>
        <row r="125">
          <cell r="E125">
            <v>1958</v>
          </cell>
        </row>
        <row r="129">
          <cell r="E129">
            <v>420.5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ritzschutz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7">
    <pageSetUpPr fitToPage="1"/>
  </sheetPr>
  <dimension ref="A1:F116"/>
  <sheetViews>
    <sheetView workbookViewId="0">
      <selection activeCell="C1" sqref="C1:F1"/>
    </sheetView>
  </sheetViews>
  <sheetFormatPr baseColWidth="10" defaultRowHeight="12.5" x14ac:dyDescent="0.25"/>
  <cols>
    <col min="1" max="1" width="55.7265625" style="425" customWidth="1"/>
    <col min="2" max="4" width="40.7265625" style="149" customWidth="1"/>
    <col min="5" max="5" width="40.7265625" customWidth="1"/>
  </cols>
  <sheetData>
    <row r="1" spans="1:6" s="256" customFormat="1" ht="36.65" customHeight="1" x14ac:dyDescent="0.4">
      <c r="A1" s="415" t="s">
        <v>56</v>
      </c>
      <c r="B1" s="255">
        <v>1</v>
      </c>
      <c r="C1" s="429" t="s">
        <v>320</v>
      </c>
      <c r="D1" s="429"/>
      <c r="E1" s="429"/>
      <c r="F1" s="429"/>
    </row>
    <row r="3" spans="1:6" ht="13" x14ac:dyDescent="0.3">
      <c r="A3" s="416"/>
      <c r="B3" s="150">
        <v>1</v>
      </c>
      <c r="C3" s="150">
        <v>2</v>
      </c>
      <c r="D3" s="150">
        <v>3</v>
      </c>
      <c r="E3" s="150">
        <v>4</v>
      </c>
    </row>
    <row r="4" spans="1:6" s="428" customFormat="1" ht="13" x14ac:dyDescent="0.3">
      <c r="A4" s="426" t="str">
        <f>IF($B$1=$B$3,B4,IF($B$1=$C$3,C4, IF($B$1=$D$3,D4, IF($B$1=$E$3,E4,"Error!"))))</f>
        <v>Deutsch</v>
      </c>
      <c r="B4" s="427" t="s">
        <v>57</v>
      </c>
      <c r="C4" s="427" t="s">
        <v>58</v>
      </c>
      <c r="D4" s="427" t="s">
        <v>59</v>
      </c>
      <c r="E4" s="427" t="s">
        <v>60</v>
      </c>
    </row>
    <row r="5" spans="1:6" x14ac:dyDescent="0.25">
      <c r="A5" s="417" t="str">
        <f t="shared" ref="A5:A107" si="0">IF($B$1=$B$3,B5,IF($B$1=$C$3,C5, IF($B$1=$D$3,D5, IF($B$1=$E$3,E5,"Error!"))))</f>
        <v>Glasbeschläge mit System</v>
      </c>
      <c r="B5" s="119" t="s">
        <v>61</v>
      </c>
      <c r="C5" s="149" t="s">
        <v>117</v>
      </c>
      <c r="D5" s="381" t="s">
        <v>118</v>
      </c>
      <c r="E5" s="381" t="s">
        <v>119</v>
      </c>
    </row>
    <row r="6" spans="1:6" ht="25" x14ac:dyDescent="0.25">
      <c r="A6" s="417" t="str">
        <f t="shared" si="0"/>
        <v>Portavant M 50 / M 80: Profil- und Glasmaßrechner</v>
      </c>
      <c r="B6" s="119" t="s">
        <v>333</v>
      </c>
      <c r="C6" s="149" t="s">
        <v>334</v>
      </c>
      <c r="D6" s="375" t="s">
        <v>335</v>
      </c>
      <c r="E6" s="381" t="s">
        <v>336</v>
      </c>
    </row>
    <row r="7" spans="1:6" x14ac:dyDescent="0.25">
      <c r="A7" s="417" t="str">
        <f t="shared" si="0"/>
        <v>Bitte wählen Sie die zutreffende Kategorie aus:</v>
      </c>
      <c r="B7" s="119" t="s">
        <v>313</v>
      </c>
      <c r="C7" s="119" t="s">
        <v>312</v>
      </c>
      <c r="D7" s="374" t="s">
        <v>314</v>
      </c>
      <c r="E7" s="374" t="s">
        <v>315</v>
      </c>
    </row>
    <row r="8" spans="1:6" x14ac:dyDescent="0.25">
      <c r="A8" s="417" t="str">
        <f t="shared" si="0"/>
        <v>Einbausituationen ohne Festflügel</v>
      </c>
      <c r="B8" s="119" t="s">
        <v>100</v>
      </c>
      <c r="C8" s="149" t="s">
        <v>120</v>
      </c>
      <c r="D8" s="149" t="s">
        <v>126</v>
      </c>
      <c r="E8" s="149" t="s">
        <v>128</v>
      </c>
    </row>
    <row r="9" spans="1:6" x14ac:dyDescent="0.25">
      <c r="A9" s="417" t="str">
        <f t="shared" si="0"/>
        <v>Einbausituationen mit Festflügel</v>
      </c>
      <c r="B9" s="119" t="s">
        <v>101</v>
      </c>
      <c r="C9" s="149" t="s">
        <v>121</v>
      </c>
      <c r="D9" s="149" t="s">
        <v>127</v>
      </c>
      <c r="E9" s="149" t="s">
        <v>129</v>
      </c>
    </row>
    <row r="10" spans="1:6" x14ac:dyDescent="0.25">
      <c r="A10" s="417" t="str">
        <f t="shared" si="0"/>
        <v>Wandmontage</v>
      </c>
      <c r="B10" s="119" t="s">
        <v>106</v>
      </c>
      <c r="C10" s="149" t="s">
        <v>122</v>
      </c>
      <c r="D10" s="149" t="s">
        <v>125</v>
      </c>
      <c r="E10" s="149" t="s">
        <v>376</v>
      </c>
    </row>
    <row r="11" spans="1:6" x14ac:dyDescent="0.25">
      <c r="A11" s="417" t="str">
        <f t="shared" si="0"/>
        <v>mit Zarge</v>
      </c>
      <c r="B11" s="119" t="s">
        <v>107</v>
      </c>
      <c r="C11" s="149" t="s">
        <v>123</v>
      </c>
      <c r="D11" s="149" t="s">
        <v>294</v>
      </c>
      <c r="E11" s="149" t="s">
        <v>124</v>
      </c>
    </row>
    <row r="12" spans="1:6" ht="25" x14ac:dyDescent="0.25">
      <c r="A12" s="417" t="str">
        <f t="shared" si="0"/>
        <v>Wand-/
Deckenmontage</v>
      </c>
      <c r="B12" s="119" t="s">
        <v>99</v>
      </c>
      <c r="C12" s="149" t="s">
        <v>131</v>
      </c>
      <c r="D12" s="149" t="s">
        <v>144</v>
      </c>
      <c r="E12" s="149" t="s">
        <v>385</v>
      </c>
    </row>
    <row r="13" spans="1:6" x14ac:dyDescent="0.25">
      <c r="A13" s="417" t="str">
        <f t="shared" si="0"/>
        <v>Deckenmontage</v>
      </c>
      <c r="B13" s="119" t="s">
        <v>97</v>
      </c>
      <c r="C13" s="149" t="s">
        <v>130</v>
      </c>
      <c r="D13" s="149" t="s">
        <v>132</v>
      </c>
      <c r="E13" s="149" t="s">
        <v>381</v>
      </c>
    </row>
    <row r="14" spans="1:6" x14ac:dyDescent="0.25">
      <c r="A14" s="417" t="str">
        <f t="shared" si="0"/>
        <v>Stirnmontage</v>
      </c>
      <c r="B14" s="119" t="s">
        <v>370</v>
      </c>
      <c r="C14" s="373"/>
      <c r="D14" s="373"/>
      <c r="E14" s="373"/>
    </row>
    <row r="15" spans="1:6" ht="25" x14ac:dyDescent="0.25">
      <c r="A15" s="417" t="str">
        <f t="shared" si="0"/>
        <v>mit Anschlag-/
Schließkasten</v>
      </c>
      <c r="B15" s="119" t="s">
        <v>98</v>
      </c>
      <c r="C15" s="149" t="s">
        <v>133</v>
      </c>
      <c r="D15" s="149" t="s">
        <v>261</v>
      </c>
      <c r="E15" s="149" t="s">
        <v>134</v>
      </c>
    </row>
    <row r="16" spans="1:6" x14ac:dyDescent="0.25">
      <c r="A16" s="417" t="str">
        <f t="shared" si="0"/>
        <v>1-seitig</v>
      </c>
      <c r="B16" s="119" t="s">
        <v>102</v>
      </c>
      <c r="C16" s="149" t="s">
        <v>136</v>
      </c>
      <c r="D16" s="149" t="s">
        <v>140</v>
      </c>
      <c r="E16" s="149" t="s">
        <v>142</v>
      </c>
    </row>
    <row r="17" spans="1:5" x14ac:dyDescent="0.25">
      <c r="A17" s="417" t="str">
        <f t="shared" si="0"/>
        <v>2-seitig</v>
      </c>
      <c r="B17" s="119" t="s">
        <v>103</v>
      </c>
      <c r="C17" s="149" t="s">
        <v>137</v>
      </c>
      <c r="D17" s="149" t="s">
        <v>141</v>
      </c>
      <c r="E17" s="149" t="s">
        <v>143</v>
      </c>
    </row>
    <row r="18" spans="1:5" x14ac:dyDescent="0.25">
      <c r="A18" s="417" t="str">
        <f t="shared" si="0"/>
        <v>Auswählen</v>
      </c>
      <c r="B18" s="119" t="s">
        <v>96</v>
      </c>
      <c r="C18" s="149" t="s">
        <v>135</v>
      </c>
      <c r="D18" s="149" t="s">
        <v>138</v>
      </c>
      <c r="E18" s="149" t="s">
        <v>139</v>
      </c>
    </row>
    <row r="19" spans="1:5" x14ac:dyDescent="0.25">
      <c r="A19" s="417">
        <f t="shared" si="0"/>
        <v>0</v>
      </c>
      <c r="B19" s="119"/>
      <c r="E19" s="149"/>
    </row>
    <row r="20" spans="1:5" ht="37.5" x14ac:dyDescent="0.25">
      <c r="A20" s="418" t="str">
        <f t="shared" si="0"/>
        <v>Portavant M 50 / M 80: Wandmontage mit Zarge, einseitig (ohne Anschlag-/Schließkasten)</v>
      </c>
      <c r="B20" s="119" t="s">
        <v>337</v>
      </c>
      <c r="C20" s="149" t="s">
        <v>338</v>
      </c>
      <c r="D20" s="149" t="s">
        <v>339</v>
      </c>
      <c r="E20" s="149" t="s">
        <v>377</v>
      </c>
    </row>
    <row r="21" spans="1:5" ht="50" x14ac:dyDescent="0.25">
      <c r="A21" s="418" t="str">
        <f t="shared" si="0"/>
        <v>Portavant M 50 / M 80: Wandmontage/Deckenmontage ohne Festflügel, einseitig (ohne Anschlag-/Schließkasten und ohne Zarge)</v>
      </c>
      <c r="B21" s="119" t="s">
        <v>340</v>
      </c>
      <c r="C21" s="149" t="s">
        <v>341</v>
      </c>
      <c r="D21" s="149" t="s">
        <v>342</v>
      </c>
      <c r="E21" s="149" t="s">
        <v>386</v>
      </c>
    </row>
    <row r="22" spans="1:5" ht="37.5" x14ac:dyDescent="0.25">
      <c r="A22" s="418" t="str">
        <f t="shared" si="0"/>
        <v>Portavant M 50 / M 80: Wandmontage/Deckenmontage ohne Festflügel, zweiseitig</v>
      </c>
      <c r="B22" s="119" t="s">
        <v>343</v>
      </c>
      <c r="C22" s="149" t="s">
        <v>344</v>
      </c>
      <c r="D22" s="149" t="s">
        <v>345</v>
      </c>
      <c r="E22" s="149" t="s">
        <v>387</v>
      </c>
    </row>
    <row r="23" spans="1:5" ht="37.5" x14ac:dyDescent="0.25">
      <c r="A23" s="418" t="str">
        <f t="shared" si="0"/>
        <v>Portavant M 50 / M 80: Deckenmontage mit Festflügel, einseitig (ohne Anschlag-/Schließkasten)</v>
      </c>
      <c r="B23" s="119" t="s">
        <v>346</v>
      </c>
      <c r="C23" s="149" t="s">
        <v>347</v>
      </c>
      <c r="D23" s="149" t="s">
        <v>348</v>
      </c>
      <c r="E23" s="149" t="s">
        <v>382</v>
      </c>
    </row>
    <row r="24" spans="1:5" ht="25" x14ac:dyDescent="0.25">
      <c r="A24" s="418" t="str">
        <f t="shared" si="0"/>
        <v>Portavant M 50 / M 80: Deckenmontage mit Festflügel, zweiseitig</v>
      </c>
      <c r="B24" s="119" t="s">
        <v>349</v>
      </c>
      <c r="C24" s="149" t="s">
        <v>350</v>
      </c>
      <c r="D24" s="149" t="s">
        <v>351</v>
      </c>
      <c r="E24" s="149" t="s">
        <v>383</v>
      </c>
    </row>
    <row r="25" spans="1:5" ht="25" x14ac:dyDescent="0.25">
      <c r="A25" s="418" t="str">
        <f t="shared" ref="A25:A26" si="1">IF($B$1=$B$3,B25,IF($B$1=$C$3,C25, IF($B$1=$D$3,D25, IF($B$1=$E$3,E25,"Error!"))))</f>
        <v>Portavant M 50 / M 80: Wandmontage, einseitig mit Anschlag-/Schließkasten</v>
      </c>
      <c r="B25" s="119" t="s">
        <v>352</v>
      </c>
      <c r="C25" s="149" t="s">
        <v>353</v>
      </c>
      <c r="D25" s="149" t="s">
        <v>354</v>
      </c>
      <c r="E25" s="149" t="s">
        <v>378</v>
      </c>
    </row>
    <row r="26" spans="1:5" ht="25" x14ac:dyDescent="0.25">
      <c r="A26" s="418" t="str">
        <f t="shared" si="1"/>
        <v>Portavant M 50 / M 80: Deckenmontage mit Festflügel, einseitig mit Anschlag-/Schließkasten</v>
      </c>
      <c r="B26" s="119" t="s">
        <v>355</v>
      </c>
      <c r="C26" s="149" t="s">
        <v>356</v>
      </c>
      <c r="D26" s="149" t="s">
        <v>357</v>
      </c>
      <c r="E26" s="149" t="s">
        <v>384</v>
      </c>
    </row>
    <row r="27" spans="1:5" x14ac:dyDescent="0.25">
      <c r="A27" s="418">
        <f t="shared" si="0"/>
        <v>0</v>
      </c>
      <c r="B27" s="119"/>
      <c r="E27" s="149"/>
    </row>
    <row r="28" spans="1:5" x14ac:dyDescent="0.25">
      <c r="A28" s="418" t="str">
        <f t="shared" si="0"/>
        <v>Benutzer-Eingabe</v>
      </c>
      <c r="B28" s="119" t="s">
        <v>2</v>
      </c>
      <c r="C28" s="149" t="s">
        <v>145</v>
      </c>
      <c r="D28" s="149" t="s">
        <v>262</v>
      </c>
      <c r="E28" s="149" t="s">
        <v>146</v>
      </c>
    </row>
    <row r="29" spans="1:5" x14ac:dyDescent="0.25">
      <c r="A29" s="418">
        <f t="shared" si="0"/>
        <v>0</v>
      </c>
      <c r="B29" s="119"/>
      <c r="E29" s="149"/>
    </row>
    <row r="30" spans="1:5" s="383" customFormat="1" x14ac:dyDescent="0.25">
      <c r="A30" s="419" t="str">
        <f t="shared" si="0"/>
        <v>Unzulässige Eingabe!</v>
      </c>
      <c r="B30" s="382" t="s">
        <v>37</v>
      </c>
      <c r="C30" s="382" t="s">
        <v>149</v>
      </c>
      <c r="D30" s="382" t="s">
        <v>147</v>
      </c>
      <c r="E30" s="382" t="s">
        <v>148</v>
      </c>
    </row>
    <row r="31" spans="1:5" s="383" customFormat="1" ht="25" x14ac:dyDescent="0.25">
      <c r="A31" s="419" t="str">
        <f t="shared" si="0"/>
        <v>Bitte geben Sie eine ganze Zahl größer oder gleich Null ein.</v>
      </c>
      <c r="B31" s="382" t="s">
        <v>54</v>
      </c>
      <c r="C31" s="384" t="s">
        <v>259</v>
      </c>
      <c r="D31" s="382" t="s">
        <v>263</v>
      </c>
      <c r="E31" s="382" t="s">
        <v>150</v>
      </c>
    </row>
    <row r="32" spans="1:5" s="383" customFormat="1" ht="25" x14ac:dyDescent="0.25">
      <c r="A32" s="419" t="str">
        <f t="shared" si="0"/>
        <v>Das Gewicht muss eine Dezimalzahl größer oder gleich Null sein [kg].</v>
      </c>
      <c r="B32" s="382" t="s">
        <v>151</v>
      </c>
      <c r="C32" s="382" t="s">
        <v>152</v>
      </c>
      <c r="D32" s="382" t="s">
        <v>154</v>
      </c>
      <c r="E32" s="382" t="s">
        <v>153</v>
      </c>
    </row>
    <row r="33" spans="1:5" s="383" customFormat="1" x14ac:dyDescent="0.25">
      <c r="A33" s="419" t="str">
        <f t="shared" si="0"/>
        <v>Bitte wählen Sie aus der Drop-Down-Liste aus.</v>
      </c>
      <c r="B33" s="382" t="s">
        <v>55</v>
      </c>
      <c r="C33" s="382" t="s">
        <v>155</v>
      </c>
      <c r="D33" s="382" t="s">
        <v>156</v>
      </c>
      <c r="E33" s="382" t="s">
        <v>157</v>
      </c>
    </row>
    <row r="34" spans="1:5" s="383" customFormat="1" x14ac:dyDescent="0.25">
      <c r="A34" s="419" t="str">
        <f t="shared" si="0"/>
        <v>Max. Profillänge = …</v>
      </c>
      <c r="B34" s="382" t="s">
        <v>310</v>
      </c>
      <c r="C34" s="382" t="s">
        <v>309</v>
      </c>
      <c r="D34" s="382" t="s">
        <v>308</v>
      </c>
      <c r="E34" s="382" t="s">
        <v>311</v>
      </c>
    </row>
    <row r="35" spans="1:5" x14ac:dyDescent="0.25">
      <c r="A35" s="418">
        <f t="shared" si="0"/>
        <v>0</v>
      </c>
      <c r="B35" s="119"/>
      <c r="E35" s="149"/>
    </row>
    <row r="36" spans="1:5" x14ac:dyDescent="0.25">
      <c r="A36" s="418" t="str">
        <f t="shared" si="0"/>
        <v>Lichte Weite (bauseits)</v>
      </c>
      <c r="B36" s="119" t="s">
        <v>158</v>
      </c>
      <c r="C36" s="119" t="s">
        <v>159</v>
      </c>
      <c r="D36" s="119" t="s">
        <v>160</v>
      </c>
      <c r="E36" s="119" t="s">
        <v>161</v>
      </c>
    </row>
    <row r="37" spans="1:5" x14ac:dyDescent="0.25">
      <c r="A37" s="418" t="str">
        <f t="shared" si="0"/>
        <v>Systemhöhe</v>
      </c>
      <c r="B37" s="119" t="s">
        <v>12</v>
      </c>
      <c r="C37" s="119" t="s">
        <v>162</v>
      </c>
      <c r="D37" s="119" t="s">
        <v>163</v>
      </c>
      <c r="E37" s="119" t="s">
        <v>164</v>
      </c>
    </row>
    <row r="38" spans="1:5" x14ac:dyDescent="0.25">
      <c r="A38" s="418" t="str">
        <f t="shared" si="0"/>
        <v>Glasstärke Schiebeflügel</v>
      </c>
      <c r="B38" s="119" t="s">
        <v>34</v>
      </c>
      <c r="C38" s="119" t="s">
        <v>165</v>
      </c>
      <c r="D38" s="119" t="s">
        <v>268</v>
      </c>
      <c r="E38" s="119" t="s">
        <v>168</v>
      </c>
    </row>
    <row r="39" spans="1:5" x14ac:dyDescent="0.25">
      <c r="A39" s="418" t="str">
        <f t="shared" si="0"/>
        <v>Zargenbreite</v>
      </c>
      <c r="B39" s="119" t="s">
        <v>104</v>
      </c>
      <c r="C39" s="119" t="s">
        <v>169</v>
      </c>
      <c r="D39" s="119" t="s">
        <v>293</v>
      </c>
      <c r="E39" s="119" t="s">
        <v>170</v>
      </c>
    </row>
    <row r="40" spans="1:5" x14ac:dyDescent="0.25">
      <c r="A40" s="418" t="str">
        <f t="shared" si="0"/>
        <v>Glasstärke Festflügel</v>
      </c>
      <c r="B40" s="119" t="s">
        <v>40</v>
      </c>
      <c r="C40" s="119" t="s">
        <v>166</v>
      </c>
      <c r="D40" s="119" t="s">
        <v>269</v>
      </c>
      <c r="E40" s="119" t="s">
        <v>167</v>
      </c>
    </row>
    <row r="41" spans="1:5" ht="25" x14ac:dyDescent="0.25">
      <c r="A41" s="418" t="str">
        <f t="shared" si="0"/>
        <v>Zusatzbreite Schiebeflügel
für Griff</v>
      </c>
      <c r="B41" s="119" t="s">
        <v>321</v>
      </c>
      <c r="C41" s="119" t="s">
        <v>322</v>
      </c>
      <c r="D41" s="119" t="s">
        <v>323</v>
      </c>
      <c r="E41" s="119" t="s">
        <v>324</v>
      </c>
    </row>
    <row r="42" spans="1:5" ht="25" x14ac:dyDescent="0.25">
      <c r="A42" s="418" t="str">
        <f t="shared" si="0"/>
        <v>Zusatzbreite Festflügel
(≥ 3 mm)</v>
      </c>
      <c r="B42" s="119" t="s">
        <v>329</v>
      </c>
      <c r="C42" s="119" t="s">
        <v>330</v>
      </c>
      <c r="D42" s="119" t="s">
        <v>331</v>
      </c>
      <c r="E42" s="119" t="s">
        <v>332</v>
      </c>
    </row>
    <row r="43" spans="1:5" x14ac:dyDescent="0.25">
      <c r="A43" s="418" t="str">
        <f t="shared" si="0"/>
        <v>Gewicht Griff</v>
      </c>
      <c r="B43" s="119" t="s">
        <v>35</v>
      </c>
      <c r="C43" s="375" t="s">
        <v>171</v>
      </c>
      <c r="D43" s="375" t="s">
        <v>264</v>
      </c>
      <c r="E43" s="375" t="s">
        <v>388</v>
      </c>
    </row>
    <row r="44" spans="1:5" ht="25" x14ac:dyDescent="0.25">
      <c r="A44" s="418" t="str">
        <f t="shared" si="0"/>
        <v>Möchten Sie ein Boden-Wand-Profil waagerecht am Boden verwenden?</v>
      </c>
      <c r="B44" s="119" t="s">
        <v>45</v>
      </c>
      <c r="C44" s="375" t="s">
        <v>286</v>
      </c>
      <c r="D44" s="375" t="s">
        <v>265</v>
      </c>
      <c r="E44" s="374" t="s">
        <v>175</v>
      </c>
    </row>
    <row r="45" spans="1:5" ht="37.5" x14ac:dyDescent="0.25">
      <c r="A45" s="418" t="str">
        <f t="shared" si="0"/>
        <v>Möchten Sie ein Boden-Wand-Profil zur senkrechten Befestigung des Festflügels an der Wand verwenden?</v>
      </c>
      <c r="B45" s="119" t="s">
        <v>83</v>
      </c>
      <c r="C45" s="375" t="s">
        <v>287</v>
      </c>
      <c r="D45" s="375" t="s">
        <v>266</v>
      </c>
      <c r="E45" s="374" t="s">
        <v>379</v>
      </c>
    </row>
    <row r="46" spans="1:5" ht="37.5" x14ac:dyDescent="0.25">
      <c r="A46" s="418" t="str">
        <f t="shared" si="0"/>
        <v>Möchten Sie ein Boden-Wand-Profil zur senkrechten Befestigung der Festflügel an der Wand verwenden?</v>
      </c>
      <c r="B46" s="119" t="s">
        <v>82</v>
      </c>
      <c r="C46" s="375" t="s">
        <v>288</v>
      </c>
      <c r="D46" s="375" t="s">
        <v>267</v>
      </c>
      <c r="E46" s="374" t="s">
        <v>380</v>
      </c>
    </row>
    <row r="47" spans="1:5" ht="37.5" x14ac:dyDescent="0.25">
      <c r="A47" s="418" t="str">
        <f t="shared" si="0"/>
        <v>Hinweis: Bei dieser Einbausituation ist die Verwendung der Portavant Boden-Wand-Profile sowie des Silikonbands obligatorisch.</v>
      </c>
      <c r="B47" s="119" t="s">
        <v>372</v>
      </c>
      <c r="C47" s="374"/>
      <c r="D47" s="374"/>
      <c r="E47" s="374"/>
    </row>
    <row r="48" spans="1:5" x14ac:dyDescent="0.25">
      <c r="A48" s="418" t="str">
        <f t="shared" si="0"/>
        <v>Ja</v>
      </c>
      <c r="B48" s="119" t="s">
        <v>3</v>
      </c>
      <c r="C48" s="381" t="s">
        <v>66</v>
      </c>
      <c r="D48" s="375" t="s">
        <v>172</v>
      </c>
      <c r="E48" s="119" t="s">
        <v>173</v>
      </c>
    </row>
    <row r="49" spans="1:5" x14ac:dyDescent="0.25">
      <c r="A49" s="418" t="str">
        <f t="shared" si="0"/>
        <v>Nein</v>
      </c>
      <c r="B49" s="119" t="s">
        <v>10</v>
      </c>
      <c r="C49" s="149" t="s">
        <v>67</v>
      </c>
      <c r="D49" s="119" t="s">
        <v>174</v>
      </c>
      <c r="E49" s="119" t="s">
        <v>67</v>
      </c>
    </row>
    <row r="50" spans="1:5" x14ac:dyDescent="0.25">
      <c r="A50" s="418">
        <f t="shared" si="0"/>
        <v>0</v>
      </c>
      <c r="B50" s="119"/>
      <c r="E50" s="149"/>
    </row>
    <row r="51" spans="1:5" x14ac:dyDescent="0.25">
      <c r="A51" s="418" t="str">
        <f t="shared" si="0"/>
        <v>Formeln</v>
      </c>
      <c r="B51" s="119" t="s">
        <v>6</v>
      </c>
      <c r="C51" s="119" t="s">
        <v>176</v>
      </c>
      <c r="D51" s="119" t="s">
        <v>178</v>
      </c>
      <c r="E51" s="119" t="s">
        <v>177</v>
      </c>
    </row>
    <row r="52" spans="1:5" ht="37.5" x14ac:dyDescent="0.25">
      <c r="A52" s="420" t="str">
        <f t="shared" si="0"/>
        <v>(Die Planungsgrundlagen zur Bestimmung der Menge der benötigten Distanzprofile finden Sie in der Artikel-/Preisliste.)</v>
      </c>
      <c r="B52" s="119" t="s">
        <v>257</v>
      </c>
      <c r="C52" s="375" t="s">
        <v>258</v>
      </c>
      <c r="D52" s="375" t="s">
        <v>270</v>
      </c>
      <c r="E52" s="374" t="s">
        <v>295</v>
      </c>
    </row>
    <row r="53" spans="1:5" x14ac:dyDescent="0.25">
      <c r="A53" s="417">
        <f t="shared" si="0"/>
        <v>0</v>
      </c>
      <c r="C53" s="381"/>
      <c r="D53" s="381"/>
      <c r="E53" s="149"/>
    </row>
    <row r="54" spans="1:5" ht="25" x14ac:dyDescent="0.25">
      <c r="A54" s="418" t="str">
        <f t="shared" si="0"/>
        <v>Auto-Berechnung Glasmaße und Profillänge</v>
      </c>
      <c r="B54" s="119" t="s">
        <v>4</v>
      </c>
      <c r="C54" s="375" t="s">
        <v>179</v>
      </c>
      <c r="D54" s="375" t="s">
        <v>180</v>
      </c>
      <c r="E54" s="374" t="s">
        <v>181</v>
      </c>
    </row>
    <row r="55" spans="1:5" x14ac:dyDescent="0.25">
      <c r="A55" s="418" t="str">
        <f t="shared" si="0"/>
        <v>Länge in mm</v>
      </c>
      <c r="B55" s="119" t="s">
        <v>79</v>
      </c>
      <c r="C55" s="119" t="s">
        <v>182</v>
      </c>
      <c r="D55" s="119" t="s">
        <v>183</v>
      </c>
      <c r="E55" s="119" t="s">
        <v>184</v>
      </c>
    </row>
    <row r="56" spans="1:5" x14ac:dyDescent="0.25">
      <c r="A56" s="418" t="str">
        <f t="shared" si="0"/>
        <v>Menge in St.</v>
      </c>
      <c r="B56" s="119" t="s">
        <v>318</v>
      </c>
      <c r="C56" s="119" t="s">
        <v>316</v>
      </c>
      <c r="D56" s="119" t="s">
        <v>317</v>
      </c>
      <c r="E56" s="374" t="s">
        <v>389</v>
      </c>
    </row>
    <row r="57" spans="1:5" x14ac:dyDescent="0.25">
      <c r="A57" s="418" t="str">
        <f t="shared" si="0"/>
        <v>je</v>
      </c>
      <c r="B57" s="119" t="s">
        <v>116</v>
      </c>
      <c r="C57" s="119" t="s">
        <v>185</v>
      </c>
      <c r="D57" s="119" t="s">
        <v>186</v>
      </c>
      <c r="E57" s="119" t="s">
        <v>187</v>
      </c>
    </row>
    <row r="58" spans="1:5" x14ac:dyDescent="0.25">
      <c r="A58" s="418" t="str">
        <f t="shared" si="0"/>
        <v>Glashöhe Schiebeflügel</v>
      </c>
      <c r="B58" s="119" t="s">
        <v>7</v>
      </c>
      <c r="C58" s="119" t="s">
        <v>188</v>
      </c>
      <c r="D58" s="119" t="s">
        <v>282</v>
      </c>
      <c r="E58" s="119" t="s">
        <v>192</v>
      </c>
    </row>
    <row r="59" spans="1:5" x14ac:dyDescent="0.25">
      <c r="A59" s="418" t="str">
        <f t="shared" si="0"/>
        <v>Glashöhe Festflügel</v>
      </c>
      <c r="B59" s="119" t="s">
        <v>8</v>
      </c>
      <c r="C59" s="119" t="s">
        <v>189</v>
      </c>
      <c r="D59" s="119" t="s">
        <v>283</v>
      </c>
      <c r="E59" s="119" t="s">
        <v>193</v>
      </c>
    </row>
    <row r="60" spans="1:5" x14ac:dyDescent="0.25">
      <c r="A60" s="418" t="str">
        <f t="shared" si="0"/>
        <v>Glasbreite Schiebeflügel</v>
      </c>
      <c r="B60" s="119" t="s">
        <v>16</v>
      </c>
      <c r="C60" s="119" t="s">
        <v>190</v>
      </c>
      <c r="D60" s="119" t="s">
        <v>284</v>
      </c>
      <c r="E60" s="119" t="s">
        <v>194</v>
      </c>
    </row>
    <row r="61" spans="1:5" x14ac:dyDescent="0.25">
      <c r="A61" s="418" t="str">
        <f t="shared" si="0"/>
        <v>Glasbreite Festflügel</v>
      </c>
      <c r="B61" s="119" t="s">
        <v>9</v>
      </c>
      <c r="C61" s="119" t="s">
        <v>191</v>
      </c>
      <c r="D61" s="119" t="s">
        <v>285</v>
      </c>
      <c r="E61" s="119" t="s">
        <v>195</v>
      </c>
    </row>
    <row r="62" spans="1:5" x14ac:dyDescent="0.25">
      <c r="A62" s="418" t="str">
        <f t="shared" si="0"/>
        <v>Länge Laufschiene/Blende</v>
      </c>
      <c r="B62" s="119" t="s">
        <v>76</v>
      </c>
      <c r="C62" s="119" t="s">
        <v>196</v>
      </c>
      <c r="D62" s="119" t="s">
        <v>271</v>
      </c>
      <c r="E62" s="119" t="s">
        <v>200</v>
      </c>
    </row>
    <row r="63" spans="1:5" ht="25" x14ac:dyDescent="0.25">
      <c r="A63" s="418" t="str">
        <f t="shared" si="0"/>
        <v>Länge Laufschiene/Blende/Distanzprofil(e)</v>
      </c>
      <c r="B63" s="372" t="s">
        <v>108</v>
      </c>
      <c r="C63" s="119" t="s">
        <v>197</v>
      </c>
      <c r="D63" s="119" t="s">
        <v>272</v>
      </c>
      <c r="E63" s="119" t="s">
        <v>201</v>
      </c>
    </row>
    <row r="64" spans="1:5" x14ac:dyDescent="0.25">
      <c r="A64" s="418" t="str">
        <f t="shared" si="0"/>
        <v>Länge Anschlag-/Schließkasten</v>
      </c>
      <c r="B64" s="119" t="s">
        <v>88</v>
      </c>
      <c r="C64" s="119" t="s">
        <v>198</v>
      </c>
      <c r="D64" s="119" t="s">
        <v>273</v>
      </c>
      <c r="E64" s="119" t="s">
        <v>202</v>
      </c>
    </row>
    <row r="65" spans="1:5" x14ac:dyDescent="0.25">
      <c r="A65" s="418" t="str">
        <f t="shared" si="0"/>
        <v>Länge Abdeckprofil</v>
      </c>
      <c r="B65" s="119" t="s">
        <v>91</v>
      </c>
      <c r="C65" s="119" t="s">
        <v>199</v>
      </c>
      <c r="D65" s="119" t="s">
        <v>274</v>
      </c>
      <c r="E65" s="119" t="s">
        <v>390</v>
      </c>
    </row>
    <row r="66" spans="1:5" x14ac:dyDescent="0.25">
      <c r="A66" s="418" t="str">
        <f t="shared" si="0"/>
        <v>Länge Boden-Wand-Profil unten</v>
      </c>
      <c r="B66" s="119" t="s">
        <v>92</v>
      </c>
      <c r="C66" s="374" t="s">
        <v>289</v>
      </c>
      <c r="D66" s="374" t="s">
        <v>275</v>
      </c>
      <c r="E66" s="119" t="s">
        <v>203</v>
      </c>
    </row>
    <row r="67" spans="1:5" x14ac:dyDescent="0.25">
      <c r="A67" s="418" t="str">
        <f t="shared" si="0"/>
        <v>Längen Boden-Wand-Profile unten</v>
      </c>
      <c r="B67" s="119" t="s">
        <v>93</v>
      </c>
      <c r="C67" s="374" t="s">
        <v>290</v>
      </c>
      <c r="D67" s="374" t="s">
        <v>276</v>
      </c>
      <c r="E67" s="374" t="s">
        <v>205</v>
      </c>
    </row>
    <row r="68" spans="1:5" x14ac:dyDescent="0.25">
      <c r="A68" s="418" t="str">
        <f t="shared" si="0"/>
        <v>Länge Boden-Wand-Profil seitlich</v>
      </c>
      <c r="B68" s="119" t="s">
        <v>94</v>
      </c>
      <c r="C68" s="376" t="s">
        <v>291</v>
      </c>
      <c r="D68" s="119" t="s">
        <v>277</v>
      </c>
      <c r="E68" s="119" t="s">
        <v>204</v>
      </c>
    </row>
    <row r="69" spans="1:5" x14ac:dyDescent="0.25">
      <c r="A69" s="418" t="str">
        <f t="shared" si="0"/>
        <v>Längen Boden-Wand-Profile seitlich</v>
      </c>
      <c r="B69" s="119" t="s">
        <v>95</v>
      </c>
      <c r="C69" s="376" t="s">
        <v>292</v>
      </c>
      <c r="D69" s="374" t="s">
        <v>278</v>
      </c>
      <c r="E69" s="374" t="s">
        <v>206</v>
      </c>
    </row>
    <row r="70" spans="1:5" ht="25" x14ac:dyDescent="0.25">
      <c r="A70" s="418" t="str">
        <f t="shared" si="0"/>
        <v>Ungefähre Länge Silikonband Typ 1 (Art.-Nr. 617 254…)</v>
      </c>
      <c r="B70" s="119" t="s">
        <v>70</v>
      </c>
      <c r="C70" s="119" t="s">
        <v>207</v>
      </c>
      <c r="D70" s="119" t="s">
        <v>210</v>
      </c>
      <c r="E70" s="119" t="s">
        <v>213</v>
      </c>
    </row>
    <row r="71" spans="1:5" ht="25" x14ac:dyDescent="0.25">
      <c r="A71" s="418" t="str">
        <f t="shared" si="0"/>
        <v>Ungefähre Länge Silikonband Typ 2 (Art.-Nr. 617 255…)</v>
      </c>
      <c r="B71" s="119" t="s">
        <v>53</v>
      </c>
      <c r="C71" s="119" t="s">
        <v>209</v>
      </c>
      <c r="D71" s="119" t="s">
        <v>211</v>
      </c>
      <c r="E71" s="119" t="s">
        <v>214</v>
      </c>
    </row>
    <row r="72" spans="1:5" ht="25" x14ac:dyDescent="0.25">
      <c r="A72" s="418" t="str">
        <f t="shared" si="0"/>
        <v>Ungefähre Länge Silikonband Typ 3 (Art.-Nr. 617 256…)</v>
      </c>
      <c r="B72" s="119" t="s">
        <v>65</v>
      </c>
      <c r="C72" s="119" t="s">
        <v>208</v>
      </c>
      <c r="D72" s="119" t="s">
        <v>212</v>
      </c>
      <c r="E72" s="119" t="s">
        <v>215</v>
      </c>
    </row>
    <row r="73" spans="1:5" x14ac:dyDescent="0.25">
      <c r="A73" s="418" t="str">
        <f t="shared" si="0"/>
        <v>Zur Information:</v>
      </c>
      <c r="B73" s="119" t="s">
        <v>63</v>
      </c>
      <c r="C73" s="375" t="s">
        <v>216</v>
      </c>
      <c r="D73" s="375" t="s">
        <v>217</v>
      </c>
      <c r="E73" s="374" t="s">
        <v>218</v>
      </c>
    </row>
    <row r="74" spans="1:5" x14ac:dyDescent="0.25">
      <c r="A74" s="418" t="str">
        <f t="shared" si="0"/>
        <v>Lichte Weite (Türdurchgang)</v>
      </c>
      <c r="B74" s="119" t="s">
        <v>219</v>
      </c>
      <c r="C74" s="119" t="s">
        <v>260</v>
      </c>
      <c r="D74" s="119" t="s">
        <v>296</v>
      </c>
      <c r="E74" s="119" t="s">
        <v>220</v>
      </c>
    </row>
    <row r="75" spans="1:5" ht="25" x14ac:dyDescent="0.25">
      <c r="A75" s="418" t="str">
        <f t="shared" si="0"/>
        <v>Achtung: Die maximale Profillänge wird überschritten!</v>
      </c>
      <c r="B75" s="119" t="s">
        <v>369</v>
      </c>
      <c r="C75" s="374"/>
      <c r="D75" s="374"/>
      <c r="E75" s="374"/>
    </row>
    <row r="76" spans="1:5" x14ac:dyDescent="0.25">
      <c r="A76" s="417">
        <f t="shared" si="0"/>
        <v>0</v>
      </c>
      <c r="D76" s="381"/>
      <c r="E76" s="149"/>
    </row>
    <row r="77" spans="1:5" x14ac:dyDescent="0.25">
      <c r="A77" s="417" t="str">
        <f t="shared" si="0"/>
        <v>Glasmaße Schiebeflügel</v>
      </c>
      <c r="B77" s="149" t="s">
        <v>85</v>
      </c>
      <c r="C77" s="149" t="s">
        <v>221</v>
      </c>
      <c r="D77" s="381" t="s">
        <v>297</v>
      </c>
      <c r="E77" s="373" t="s">
        <v>222</v>
      </c>
    </row>
    <row r="78" spans="1:5" ht="37.5" x14ac:dyDescent="0.25">
      <c r="A78" s="417" t="str">
        <f t="shared" si="0"/>
        <v>(Ggf. Glasbohrungen für Griffe und/oder mechanische Schlösser erforderlich.)</v>
      </c>
      <c r="B78" s="375" t="s">
        <v>115</v>
      </c>
      <c r="C78" s="375" t="s">
        <v>319</v>
      </c>
      <c r="D78" s="381" t="s">
        <v>298</v>
      </c>
      <c r="E78" s="373"/>
    </row>
    <row r="79" spans="1:5" x14ac:dyDescent="0.25">
      <c r="A79" s="417" t="str">
        <f t="shared" si="0"/>
        <v>Bemerkung</v>
      </c>
      <c r="B79" s="149" t="s">
        <v>84</v>
      </c>
      <c r="C79" s="149" t="s">
        <v>223</v>
      </c>
      <c r="D79" s="381" t="s">
        <v>224</v>
      </c>
      <c r="E79" s="149" t="s">
        <v>225</v>
      </c>
    </row>
    <row r="80" spans="1:5" x14ac:dyDescent="0.25">
      <c r="A80" s="417" t="str">
        <f t="shared" si="0"/>
        <v>Glasmaße Festflügel</v>
      </c>
      <c r="B80" s="149" t="s">
        <v>86</v>
      </c>
      <c r="C80" s="149" t="s">
        <v>226</v>
      </c>
      <c r="D80" s="381" t="s">
        <v>299</v>
      </c>
      <c r="E80" s="149" t="s">
        <v>227</v>
      </c>
    </row>
    <row r="81" spans="1:5" ht="37.5" x14ac:dyDescent="0.25">
      <c r="A81" s="417" t="str">
        <f t="shared" si="0"/>
        <v>(Bei der obligatorischen Verwendung des Boden-Wand-Profils (U-Profil) muss WF (Glasbreite Festflügel) um 6 mm gekürzt werden.)</v>
      </c>
      <c r="B81" s="119" t="s">
        <v>373</v>
      </c>
      <c r="C81" s="373"/>
      <c r="D81" s="373"/>
      <c r="E81" s="373"/>
    </row>
    <row r="82" spans="1:5" x14ac:dyDescent="0.25">
      <c r="A82" s="417">
        <f t="shared" si="0"/>
        <v>0</v>
      </c>
      <c r="D82" s="381"/>
      <c r="E82" s="149"/>
    </row>
    <row r="83" spans="1:5" ht="37.5" x14ac:dyDescent="0.25">
      <c r="A83" s="418" t="str">
        <f t="shared" si="0"/>
        <v>Überprüfung Flügelgewicht, Aspektverhältnis und
Mindestflügelbreite</v>
      </c>
      <c r="B83" s="119" t="s">
        <v>325</v>
      </c>
      <c r="C83" s="375" t="s">
        <v>326</v>
      </c>
      <c r="D83" s="381" t="s">
        <v>327</v>
      </c>
      <c r="E83" s="149" t="s">
        <v>328</v>
      </c>
    </row>
    <row r="84" spans="1:5" x14ac:dyDescent="0.25">
      <c r="A84" s="418" t="str">
        <f t="shared" si="0"/>
        <v>Okay.</v>
      </c>
      <c r="B84" s="119" t="s">
        <v>47</v>
      </c>
      <c r="C84" s="149" t="s">
        <v>47</v>
      </c>
      <c r="D84" s="381" t="s">
        <v>279</v>
      </c>
      <c r="E84" s="149" t="s">
        <v>228</v>
      </c>
    </row>
    <row r="85" spans="1:5" x14ac:dyDescent="0.25">
      <c r="A85" s="421" t="str">
        <f t="shared" si="0"/>
        <v>Falsch!</v>
      </c>
      <c r="B85" s="151" t="s">
        <v>46</v>
      </c>
      <c r="C85" s="149" t="s">
        <v>229</v>
      </c>
      <c r="D85" s="381" t="s">
        <v>280</v>
      </c>
      <c r="E85" s="149" t="s">
        <v>230</v>
      </c>
    </row>
    <row r="86" spans="1:5" ht="25" x14ac:dyDescent="0.25">
      <c r="A86" s="418" t="str">
        <f t="shared" si="0"/>
        <v>Flügelgewicht Schiebeflügel mit Griff (≤ 50 kg / 80 kg)</v>
      </c>
      <c r="B86" s="119" t="s">
        <v>403</v>
      </c>
      <c r="C86" s="149" t="s">
        <v>404</v>
      </c>
      <c r="D86" s="149" t="s">
        <v>405</v>
      </c>
      <c r="E86" s="149" t="s">
        <v>406</v>
      </c>
    </row>
    <row r="87" spans="1:5" ht="25" x14ac:dyDescent="0.25">
      <c r="A87" s="418" t="str">
        <f t="shared" si="0"/>
        <v>Bitte verwenden Sie die Zubehör-/Komplett-Sets unseres Portavant M 50.</v>
      </c>
      <c r="B87" s="119" t="s">
        <v>374</v>
      </c>
      <c r="C87" s="373"/>
      <c r="D87" s="373"/>
      <c r="E87" s="373"/>
    </row>
    <row r="88" spans="1:5" ht="25" x14ac:dyDescent="0.25">
      <c r="A88" s="418" t="str">
        <f t="shared" si="0"/>
        <v>Bitte verwenden Sie die Zubehör-/Komplett-Sets unseres Portavant M 80.</v>
      </c>
      <c r="B88" s="119" t="s">
        <v>375</v>
      </c>
      <c r="C88" s="373"/>
      <c r="D88" s="373"/>
      <c r="E88" s="373"/>
    </row>
    <row r="89" spans="1:5" ht="25" x14ac:dyDescent="0.25">
      <c r="A89" s="418" t="str">
        <f t="shared" si="0"/>
        <v>Achtung: Das maximal zulässige Flügelgewicht wird überschritten!</v>
      </c>
      <c r="B89" s="119" t="s">
        <v>26</v>
      </c>
      <c r="C89" s="149" t="s">
        <v>300</v>
      </c>
      <c r="D89" s="149" t="s">
        <v>231</v>
      </c>
      <c r="E89" s="149" t="s">
        <v>232</v>
      </c>
    </row>
    <row r="90" spans="1:5" ht="25" x14ac:dyDescent="0.25">
      <c r="A90" s="418" t="str">
        <f t="shared" si="0"/>
        <v>Verhältnis von Höhe zu Breite des Schiebeflügels (≤ 3)</v>
      </c>
      <c r="B90" s="119" t="s">
        <v>74</v>
      </c>
      <c r="C90" s="149" t="s">
        <v>233</v>
      </c>
      <c r="D90" s="149" t="s">
        <v>235</v>
      </c>
      <c r="E90" s="149" t="s">
        <v>236</v>
      </c>
    </row>
    <row r="91" spans="1:5" ht="25" x14ac:dyDescent="0.25">
      <c r="A91" s="422" t="str">
        <f t="shared" si="0"/>
        <v>Verhältnis von Höhe zu Breite der Schiebeflügel (≤ 3)</v>
      </c>
      <c r="B91" s="152" t="s">
        <v>75</v>
      </c>
      <c r="C91" s="149" t="s">
        <v>234</v>
      </c>
      <c r="D91" s="149" t="s">
        <v>281</v>
      </c>
      <c r="E91" s="149" t="s">
        <v>237</v>
      </c>
    </row>
    <row r="92" spans="1:5" ht="25" x14ac:dyDescent="0.25">
      <c r="A92" s="418" t="str">
        <f t="shared" si="0"/>
        <v>Achtung: Das max. zulässige Aspektverhältnis von 3 : 1 wird überschritten!</v>
      </c>
      <c r="B92" s="119" t="s">
        <v>48</v>
      </c>
      <c r="C92" s="119" t="s">
        <v>301</v>
      </c>
      <c r="D92" s="149" t="s">
        <v>302</v>
      </c>
      <c r="E92" s="149" t="s">
        <v>238</v>
      </c>
    </row>
    <row r="93" spans="1:5" x14ac:dyDescent="0.25">
      <c r="A93" s="418" t="str">
        <f t="shared" si="0"/>
        <v>Glasbreite Schiebeflügel (≥ 330 mm)</v>
      </c>
      <c r="B93" s="119" t="s">
        <v>358</v>
      </c>
      <c r="C93" s="149" t="s">
        <v>359</v>
      </c>
      <c r="D93" s="149" t="s">
        <v>360</v>
      </c>
      <c r="E93" s="149" t="s">
        <v>361</v>
      </c>
    </row>
    <row r="94" spans="1:5" ht="37.5" x14ac:dyDescent="0.25">
      <c r="A94" s="418" t="str">
        <f t="shared" si="0"/>
        <v>Achtung: Die Glasbreite des Schiebeflügels ist zu gering (Mindestglasbreite Schiebeflügel 330 mm)!</v>
      </c>
      <c r="B94" s="119" t="s">
        <v>362</v>
      </c>
      <c r="C94" s="149" t="s">
        <v>363</v>
      </c>
      <c r="D94" s="149" t="s">
        <v>364</v>
      </c>
      <c r="E94" s="119" t="s">
        <v>365</v>
      </c>
    </row>
    <row r="95" spans="1:5" x14ac:dyDescent="0.25">
      <c r="A95" s="418">
        <f t="shared" si="0"/>
        <v>0</v>
      </c>
      <c r="B95" s="119"/>
      <c r="E95" s="149"/>
    </row>
    <row r="96" spans="1:5" x14ac:dyDescent="0.25">
      <c r="A96" s="418" t="str">
        <f t="shared" si="0"/>
        <v>Legende</v>
      </c>
      <c r="B96" s="119" t="s">
        <v>27</v>
      </c>
      <c r="C96" s="119" t="s">
        <v>239</v>
      </c>
      <c r="D96" s="119" t="s">
        <v>240</v>
      </c>
      <c r="E96" s="119" t="s">
        <v>241</v>
      </c>
    </row>
    <row r="97" spans="1:5" ht="137.5" x14ac:dyDescent="0.25">
      <c r="A97" s="418" t="str">
        <f t="shared" si="0"/>
        <v>H = Systemhöhe
HS = Glashöhe Schiebeflügel
HP = Höhe Profil
LS = Länge Laufschiene/Blende
LK = Länge Anschlag-/Schließkasten
LW = Lichte Weite (bauseits)
LWt = Lichte Weite (Türdurchgang)
WS = Glasbreite Schiebeflügel (mit Griff)
WSZ = Zusatzbreite Schiebeflügel für Griff</v>
      </c>
      <c r="B97" s="119" t="s">
        <v>242</v>
      </c>
      <c r="C97" s="119" t="s">
        <v>249</v>
      </c>
      <c r="D97" s="119" t="s">
        <v>303</v>
      </c>
      <c r="E97" s="119" t="s">
        <v>256</v>
      </c>
    </row>
    <row r="98" spans="1:5" ht="175" x14ac:dyDescent="0.25">
      <c r="A98" s="418" t="str">
        <f t="shared" si="0"/>
        <v>H = Systemhöhe
HF = Glashöhe Festflügel
HS = Glashöhe Schiebeflügel
HP = Höhe Profil
LS = Länge Laufschiene/Blende
LK = Länge Anschlag-/Schließkasten
LW = Lichte Weite (bauseits)
LWt = Lichte Weite (Durchgangsbreite)
WF = Glasbreite Festflügel
WS = Glasbreite Schiebeflügel (mit Griff)
WFZ = Zusatzbreite Festflügel
WSZ = Zusatzbreite Schiebeflügel für Griff</v>
      </c>
      <c r="B98" s="119" t="s">
        <v>243</v>
      </c>
      <c r="C98" s="119" t="s">
        <v>248</v>
      </c>
      <c r="D98" s="119" t="s">
        <v>304</v>
      </c>
      <c r="E98" s="119" t="s">
        <v>255</v>
      </c>
    </row>
    <row r="99" spans="1:5" ht="112.5" x14ac:dyDescent="0.25">
      <c r="A99" s="418" t="str">
        <f t="shared" si="0"/>
        <v>H = Systemhöhe
HS = Glashöhe Schiebeflügel
LS = Länge Laufschiene/Blende
LW = Lichte Weite (bauseits)
LWt = Lichte Weite (Durchgangsbreite)
WS = Glasbreite Schiebeflügel (mit Griff)
WSZ = Zusatzbreite Schiebeflügel für Griff</v>
      </c>
      <c r="B99" s="119" t="s">
        <v>244</v>
      </c>
      <c r="C99" s="119" t="s">
        <v>245</v>
      </c>
      <c r="D99" s="119" t="s">
        <v>305</v>
      </c>
      <c r="E99" s="119" t="s">
        <v>254</v>
      </c>
    </row>
    <row r="100" spans="1:5" ht="150" x14ac:dyDescent="0.25">
      <c r="A100" s="418" t="str">
        <f t="shared" si="0"/>
        <v>H = Systemhöhe
HS = Glashöhe Schiebeflügel
HP = Profilhöhe
HZ = Oberkante Zarge
LS = Länge Laufschiene/Blende
LW = Lichte Weite (bauseits)
LWt = Lichte Weite (Durchgangsbreite)
WS = Glasbreite Schiebeflügel (mit Griff)
WSZ = Zusatzbreite Schiebeflügel für Griff
ZB = Zargenbreite</v>
      </c>
      <c r="B100" s="119" t="s">
        <v>250</v>
      </c>
      <c r="C100" s="119" t="s">
        <v>251</v>
      </c>
      <c r="D100" s="119" t="s">
        <v>306</v>
      </c>
      <c r="E100" s="119" t="s">
        <v>253</v>
      </c>
    </row>
    <row r="101" spans="1:5" ht="150" x14ac:dyDescent="0.25">
      <c r="A101" s="418" t="str">
        <f t="shared" si="0"/>
        <v>H = Systemhöhe
HF = Glashöhe Festflügel
HS = Glashöhe Schiebeflügel
LS = Länge Laufschiene/Blende
LW = Lichte Weite (bauseits)
LWt = Lichte Weite (Durchgangsbreite)
WF = Glasbreite Festflügel
WS = Glasbreite Schiebeflügel (mit Griff)
WFZ = Zusatzbreite Festflügel
WSZ = Zusatzbreite Schiebeflügel für Griff</v>
      </c>
      <c r="B101" s="119" t="s">
        <v>246</v>
      </c>
      <c r="C101" s="119" t="s">
        <v>247</v>
      </c>
      <c r="D101" s="119" t="s">
        <v>307</v>
      </c>
      <c r="E101" s="119" t="s">
        <v>252</v>
      </c>
    </row>
    <row r="102" spans="1:5" ht="175" x14ac:dyDescent="0.25">
      <c r="A102" s="418" t="str">
        <f t="shared" ref="A102:A103" si="2">IF($B$1=$B$3,B102,IF($B$1=$C$3,C102, IF($B$1=$D$3,D102, IF($B$1=$E$3,E102,"Error!"))))</f>
        <v>H = Systemhöhe
HF = Glashöhe Festflügel
HS = Glashöhe Schiebeflügel
HP = Höhe Profil
LS = Länge Laufschiene/Blende
LK = Länge Anschlag-/Schließkasten
LW = Lichte Weite (bauseits)
LWt = Lichte Weite (Durchgangsbreite)
WF = Glasbreite Festflügel
WS = Glasbreite Schiebeflügel (mit Griff)
WFZ = Zusatzbreite Festflügel
WSZ = Zusatzbreite Schiebeflügel für Griff</v>
      </c>
      <c r="B102" s="119" t="s">
        <v>243</v>
      </c>
      <c r="C102" s="119" t="s">
        <v>248</v>
      </c>
      <c r="D102" s="119" t="s">
        <v>304</v>
      </c>
      <c r="E102" s="119" t="s">
        <v>255</v>
      </c>
    </row>
    <row r="103" spans="1:5" ht="150" x14ac:dyDescent="0.25">
      <c r="A103" s="418" t="str">
        <f t="shared" si="2"/>
        <v>BWPH = Boden-Wand-Profil horizontal
BWPV = Boden-Wand-Profil vertikal
H = Systemhöhe
HF = Glashöhe Festflügel
HS = Glashöhe Schiebeflügel
LS = Länge Laufschiene/Blende
LW = Lichte Weite (bauseits)
LWt = Lichte Weite (Durchgangsbreite)
WF = Glasbreite Festflügel
WS = Glasbreite Schiebeflügel (mit Griff)
WFZ = Zusatzbreite Festflügel
WSZ = Zusatzbreite Schiebeflügel für Griff</v>
      </c>
      <c r="B103" s="119" t="s">
        <v>371</v>
      </c>
      <c r="C103" s="412" t="s">
        <v>247</v>
      </c>
      <c r="D103" s="412" t="s">
        <v>307</v>
      </c>
      <c r="E103" s="412" t="s">
        <v>252</v>
      </c>
    </row>
    <row r="104" spans="1:5" x14ac:dyDescent="0.25">
      <c r="A104" s="417">
        <f t="shared" si="0"/>
        <v>0</v>
      </c>
      <c r="E104" s="149"/>
    </row>
    <row r="105" spans="1:5" x14ac:dyDescent="0.25">
      <c r="A105" s="418" t="str">
        <f t="shared" si="0"/>
        <v>Hinweis</v>
      </c>
      <c r="B105" s="119" t="s">
        <v>28</v>
      </c>
      <c r="C105" s="119" t="s">
        <v>223</v>
      </c>
      <c r="D105" s="119" t="s">
        <v>224</v>
      </c>
      <c r="E105" s="119" t="s">
        <v>225</v>
      </c>
    </row>
    <row r="106" spans="1:5" ht="137.5" x14ac:dyDescent="0.25">
      <c r="A106" s="423" t="str">
        <f t="shared" si="0"/>
        <v>Das Flügelgewicht des Schiebeflügels inkl. Griff darf 50 kg (Portavant M 50) bzw. 80 kg (Portavant M 80) nicht überschreiten. 
Das Verhältnis von Höhe zu Breite des Schiebeflügels darf maximal 3 : 1 betragen.
Der Schiebeflügel muss mindestens 330 mm breit sein.</v>
      </c>
      <c r="B106" s="122" t="s">
        <v>395</v>
      </c>
      <c r="C106" s="375" t="s">
        <v>397</v>
      </c>
      <c r="D106" s="375" t="s">
        <v>398</v>
      </c>
      <c r="E106" s="374" t="s">
        <v>399</v>
      </c>
    </row>
    <row r="107" spans="1:5" ht="125" x14ac:dyDescent="0.25">
      <c r="A107" s="424" t="str">
        <f t="shared" si="0"/>
        <v>Das Flügelgewicht des Schiebeflügels inkl. Griff darf 50 kg (Portavant M 50) bzw. 80 kg (Portavant M 80) nicht überschreiten. 
Das Verhältnis von Höhe zu Breite der Schiebeflügel darf maximal 3 : 1 betragen.
Die Mindestbreite der Schiebeflügel darf 330 mm nicht unterschreiten.</v>
      </c>
      <c r="B107" s="123" t="s">
        <v>396</v>
      </c>
      <c r="C107" s="375" t="s">
        <v>400</v>
      </c>
      <c r="D107" s="375" t="s">
        <v>401</v>
      </c>
      <c r="E107" s="374" t="s">
        <v>402</v>
      </c>
    </row>
    <row r="108" spans="1:5" x14ac:dyDescent="0.25">
      <c r="A108" s="417">
        <f t="shared" ref="A108:A116" si="3">IF($B$1=$B$3,B108,IF($B$1=$C$3,C108, IF($B$1=$D$3,D108, IF($B$1=$E$3,E108,"Error!"))))</f>
        <v>0</v>
      </c>
      <c r="C108" s="381"/>
      <c r="D108" s="381"/>
      <c r="E108" s="149"/>
    </row>
    <row r="109" spans="1:5" ht="62.5" x14ac:dyDescent="0.25">
      <c r="A109" s="418" t="str">
        <f t="shared" si="3"/>
        <v>Willach übernimmt keine Haftung für eventuelle Schäden jeglicher Art, die aus der Benutzung dieses Profil- und Glasmaßrechners entstehen könnten. (01.09.2021 - Rev. 0)</v>
      </c>
      <c r="B109" s="374" t="s">
        <v>391</v>
      </c>
      <c r="C109" s="374" t="s">
        <v>392</v>
      </c>
      <c r="D109" s="374" t="s">
        <v>393</v>
      </c>
      <c r="E109" s="374" t="s">
        <v>394</v>
      </c>
    </row>
    <row r="110" spans="1:5" x14ac:dyDescent="0.25">
      <c r="A110" s="417">
        <f t="shared" si="3"/>
        <v>0</v>
      </c>
      <c r="E110" s="149"/>
    </row>
    <row r="111" spans="1:5" x14ac:dyDescent="0.25">
      <c r="A111" s="417">
        <f t="shared" si="3"/>
        <v>0</v>
      </c>
      <c r="E111" s="149"/>
    </row>
    <row r="112" spans="1:5" x14ac:dyDescent="0.25">
      <c r="A112" s="417">
        <f t="shared" si="3"/>
        <v>0</v>
      </c>
      <c r="E112" s="149"/>
    </row>
    <row r="113" spans="1:5" x14ac:dyDescent="0.25">
      <c r="A113" s="417">
        <f t="shared" si="3"/>
        <v>0</v>
      </c>
      <c r="E113" s="149"/>
    </row>
    <row r="114" spans="1:5" x14ac:dyDescent="0.25">
      <c r="A114" s="417">
        <f t="shared" si="3"/>
        <v>0</v>
      </c>
      <c r="E114" s="149"/>
    </row>
    <row r="115" spans="1:5" x14ac:dyDescent="0.25">
      <c r="A115" s="417">
        <f t="shared" si="3"/>
        <v>0</v>
      </c>
      <c r="E115" s="149"/>
    </row>
    <row r="116" spans="1:5" x14ac:dyDescent="0.25">
      <c r="A116" s="417">
        <f t="shared" si="3"/>
        <v>0</v>
      </c>
      <c r="E116" s="149"/>
    </row>
  </sheetData>
  <mergeCells count="1">
    <mergeCell ref="C1:F1"/>
  </mergeCells>
  <dataValidations count="1">
    <dataValidation type="list" allowBlank="1" showInputMessage="1" showErrorMessage="1" sqref="B1" xr:uid="{96A63A37-0C44-4D1C-AE61-FC0C2C72D5B6}">
      <formula1>"1,2,3,4"</formula1>
    </dataValidation>
  </dataValidations>
  <pageMargins left="0.70866141732283472" right="0.70866141732283472" top="0.78740157480314965" bottom="0.78740157480314965" header="0.31496062992125984" footer="0.31496062992125984"/>
  <pageSetup paperSize="9" scale="64" fitToHeight="2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BFAC5B-CD5F-4803-9873-D185666770C3}">
  <sheetPr codeName="Tabelle10"/>
  <dimension ref="A1:Y137"/>
  <sheetViews>
    <sheetView showGridLines="0" view="pageBreakPreview" topLeftCell="A4" zoomScale="60" zoomScaleNormal="90" workbookViewId="0">
      <selection activeCell="E57" sqref="E57"/>
    </sheetView>
  </sheetViews>
  <sheetFormatPr baseColWidth="10" defaultColWidth="11.453125" defaultRowHeight="12.5" x14ac:dyDescent="0.25"/>
  <cols>
    <col min="1" max="2" width="2.7265625" style="1" customWidth="1"/>
    <col min="3" max="3" width="11.7265625" style="1" customWidth="1"/>
    <col min="4" max="4" width="44.7265625" style="1" customWidth="1"/>
    <col min="5" max="5" width="11.7265625" style="2" customWidth="1"/>
    <col min="6" max="6" width="8.7265625" style="1" customWidth="1"/>
    <col min="7" max="8" width="2.7265625" style="1" customWidth="1"/>
    <col min="9" max="9" width="11.7265625" style="1" customWidth="1"/>
    <col min="10" max="10" width="50.7265625" style="1" customWidth="1"/>
    <col min="11" max="12" width="11.7265625" style="1" customWidth="1"/>
    <col min="13" max="13" width="8.7265625" style="1" customWidth="1"/>
    <col min="14" max="15" width="2.7265625" style="1" customWidth="1"/>
    <col min="16" max="16" width="55.7265625" style="1" customWidth="1"/>
    <col min="17" max="17" width="2.7265625" style="1" customWidth="1"/>
    <col min="18" max="16384" width="11.453125" style="1"/>
  </cols>
  <sheetData>
    <row r="1" spans="1:17" ht="56.25" customHeight="1" x14ac:dyDescent="0.4">
      <c r="A1" s="5"/>
      <c r="B1" s="492" t="str">
        <f>Übersetzungstabelle!$A$23</f>
        <v>Portavant M 50 / M 80: Deckenmontage mit Festflügel, einseitig (ohne Anschlag-/Schließkasten)</v>
      </c>
      <c r="C1" s="492"/>
      <c r="D1" s="492"/>
      <c r="E1" s="492"/>
      <c r="F1" s="492"/>
      <c r="G1" s="492"/>
      <c r="H1" s="492"/>
      <c r="I1" s="492"/>
      <c r="J1" s="492"/>
      <c r="K1" s="492"/>
      <c r="L1" s="492"/>
      <c r="M1" s="492"/>
      <c r="N1" s="6"/>
      <c r="O1" s="6"/>
      <c r="P1" s="433"/>
      <c r="Q1" s="433"/>
    </row>
    <row r="2" spans="1:17" ht="10.5" customHeight="1" x14ac:dyDescent="0.4">
      <c r="A2" s="7"/>
      <c r="B2" s="7"/>
      <c r="C2" s="7"/>
      <c r="D2" s="7"/>
      <c r="E2" s="7"/>
      <c r="F2" s="8"/>
      <c r="G2" s="9"/>
      <c r="H2" s="9"/>
      <c r="I2" s="398"/>
      <c r="J2" s="398"/>
      <c r="K2" s="398"/>
      <c r="L2" s="398"/>
      <c r="M2" s="398"/>
      <c r="N2" s="398"/>
      <c r="O2" s="398"/>
      <c r="P2" s="434"/>
      <c r="Q2" s="434"/>
    </row>
    <row r="3" spans="1:17" ht="12.75" customHeight="1" x14ac:dyDescent="0.25">
      <c r="A3" s="465"/>
      <c r="B3" s="465"/>
      <c r="C3" s="465"/>
      <c r="D3" s="465"/>
      <c r="E3" s="465"/>
      <c r="F3" s="465"/>
      <c r="G3" s="465"/>
      <c r="H3" s="465"/>
      <c r="I3" s="465"/>
      <c r="J3" s="465"/>
      <c r="K3" s="465"/>
      <c r="L3" s="465"/>
      <c r="M3" s="465"/>
      <c r="N3" s="465"/>
      <c r="O3" s="465"/>
      <c r="P3" s="465"/>
      <c r="Q3" s="465"/>
    </row>
    <row r="4" spans="1:17" ht="12.75" customHeight="1" x14ac:dyDescent="0.25">
      <c r="A4" s="465"/>
      <c r="B4" s="465"/>
      <c r="C4" s="465"/>
      <c r="D4" s="465"/>
      <c r="E4" s="465"/>
      <c r="F4" s="465"/>
      <c r="G4" s="465"/>
      <c r="H4" s="465"/>
      <c r="I4" s="465"/>
      <c r="J4" s="465"/>
      <c r="K4" s="465"/>
      <c r="L4" s="465"/>
      <c r="M4" s="465"/>
      <c r="N4" s="465"/>
      <c r="O4" s="465"/>
      <c r="P4" s="465"/>
      <c r="Q4" s="465"/>
    </row>
    <row r="5" spans="1:17" ht="12.75" customHeight="1" x14ac:dyDescent="0.25">
      <c r="A5" s="465"/>
      <c r="B5" s="465"/>
      <c r="C5" s="465"/>
      <c r="D5" s="465"/>
      <c r="E5" s="465"/>
      <c r="F5" s="465"/>
      <c r="G5" s="465"/>
      <c r="H5" s="465"/>
      <c r="I5" s="465"/>
      <c r="J5" s="465"/>
      <c r="K5" s="465"/>
      <c r="L5" s="465"/>
      <c r="M5" s="465"/>
      <c r="N5" s="465"/>
      <c r="O5" s="465"/>
      <c r="P5" s="465"/>
      <c r="Q5" s="465"/>
    </row>
    <row r="6" spans="1:17" ht="12.75" customHeight="1" x14ac:dyDescent="0.25">
      <c r="A6" s="465"/>
      <c r="B6" s="465"/>
      <c r="C6" s="465"/>
      <c r="D6" s="465"/>
      <c r="E6" s="465"/>
      <c r="F6" s="465"/>
      <c r="G6" s="465"/>
      <c r="H6" s="465"/>
      <c r="I6" s="465"/>
      <c r="J6" s="465"/>
      <c r="K6" s="465"/>
      <c r="L6" s="465"/>
      <c r="M6" s="465"/>
      <c r="N6" s="465"/>
      <c r="O6" s="465"/>
      <c r="P6" s="465"/>
      <c r="Q6" s="465"/>
    </row>
    <row r="7" spans="1:17" ht="12.75" customHeight="1" x14ac:dyDescent="0.25">
      <c r="A7" s="465"/>
      <c r="B7" s="465"/>
      <c r="C7" s="465"/>
      <c r="D7" s="465"/>
      <c r="E7" s="465"/>
      <c r="F7" s="465"/>
      <c r="G7" s="465"/>
      <c r="H7" s="465"/>
      <c r="I7" s="465"/>
      <c r="J7" s="465"/>
      <c r="K7" s="465"/>
      <c r="L7" s="465"/>
      <c r="M7" s="465"/>
      <c r="N7" s="465"/>
      <c r="O7" s="465"/>
      <c r="P7" s="465"/>
      <c r="Q7" s="465"/>
    </row>
    <row r="8" spans="1:17" ht="12.75" customHeight="1" x14ac:dyDescent="0.25">
      <c r="A8" s="465"/>
      <c r="B8" s="465"/>
      <c r="C8" s="465"/>
      <c r="D8" s="465"/>
      <c r="E8" s="465"/>
      <c r="F8" s="465"/>
      <c r="G8" s="465"/>
      <c r="H8" s="465"/>
      <c r="I8" s="465"/>
      <c r="J8" s="465"/>
      <c r="K8" s="465"/>
      <c r="L8" s="465"/>
      <c r="M8" s="465"/>
      <c r="N8" s="465"/>
      <c r="O8" s="465"/>
      <c r="P8" s="465"/>
      <c r="Q8" s="465"/>
    </row>
    <row r="9" spans="1:17" ht="12.75" customHeight="1" x14ac:dyDescent="0.25">
      <c r="A9" s="465"/>
      <c r="B9" s="465"/>
      <c r="C9" s="465"/>
      <c r="D9" s="465"/>
      <c r="E9" s="465"/>
      <c r="F9" s="465"/>
      <c r="G9" s="465"/>
      <c r="H9" s="465"/>
      <c r="I9" s="465"/>
      <c r="J9" s="465"/>
      <c r="K9" s="465"/>
      <c r="L9" s="465"/>
      <c r="M9" s="465"/>
      <c r="N9" s="465"/>
      <c r="O9" s="465"/>
      <c r="P9" s="465"/>
      <c r="Q9" s="465"/>
    </row>
    <row r="10" spans="1:17" ht="12.75" customHeight="1" x14ac:dyDescent="0.25">
      <c r="A10" s="465"/>
      <c r="B10" s="465"/>
      <c r="C10" s="465"/>
      <c r="D10" s="465"/>
      <c r="E10" s="465"/>
      <c r="F10" s="465"/>
      <c r="G10" s="465"/>
      <c r="H10" s="465"/>
      <c r="I10" s="465"/>
      <c r="J10" s="465"/>
      <c r="K10" s="465"/>
      <c r="L10" s="465"/>
      <c r="M10" s="465"/>
      <c r="N10" s="465"/>
      <c r="O10" s="465"/>
      <c r="P10" s="465"/>
      <c r="Q10" s="465"/>
    </row>
    <row r="11" spans="1:17" ht="12.75" customHeight="1" x14ac:dyDescent="0.25">
      <c r="A11" s="465"/>
      <c r="B11" s="465"/>
      <c r="C11" s="465"/>
      <c r="D11" s="465"/>
      <c r="E11" s="465"/>
      <c r="F11" s="465"/>
      <c r="G11" s="465"/>
      <c r="H11" s="465"/>
      <c r="I11" s="465"/>
      <c r="J11" s="465"/>
      <c r="K11" s="465"/>
      <c r="L11" s="465"/>
      <c r="M11" s="465"/>
      <c r="N11" s="465"/>
      <c r="O11" s="465"/>
      <c r="P11" s="465"/>
      <c r="Q11" s="465"/>
    </row>
    <row r="12" spans="1:17" ht="12.75" customHeight="1" x14ac:dyDescent="0.25">
      <c r="A12" s="465"/>
      <c r="B12" s="465"/>
      <c r="C12" s="465"/>
      <c r="D12" s="465"/>
      <c r="E12" s="465"/>
      <c r="F12" s="465"/>
      <c r="G12" s="465"/>
      <c r="H12" s="465"/>
      <c r="I12" s="465"/>
      <c r="J12" s="465"/>
      <c r="K12" s="465"/>
      <c r="L12" s="465"/>
      <c r="M12" s="465"/>
      <c r="N12" s="465"/>
      <c r="O12" s="465"/>
      <c r="P12" s="465"/>
      <c r="Q12" s="465"/>
    </row>
    <row r="13" spans="1:17" ht="12.75" customHeight="1" x14ac:dyDescent="0.25">
      <c r="A13" s="465"/>
      <c r="B13" s="465"/>
      <c r="C13" s="465"/>
      <c r="D13" s="465"/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</row>
    <row r="14" spans="1:17" ht="12.75" customHeight="1" x14ac:dyDescent="0.25">
      <c r="A14" s="465"/>
      <c r="B14" s="465"/>
      <c r="C14" s="465"/>
      <c r="D14" s="465"/>
      <c r="E14" s="465"/>
      <c r="F14" s="465"/>
      <c r="G14" s="465"/>
      <c r="H14" s="465"/>
      <c r="I14" s="465"/>
      <c r="J14" s="465"/>
      <c r="K14" s="465"/>
      <c r="L14" s="465"/>
      <c r="M14" s="465"/>
      <c r="N14" s="465"/>
      <c r="O14" s="465"/>
      <c r="P14" s="465"/>
      <c r="Q14" s="465"/>
    </row>
    <row r="15" spans="1:17" ht="12.75" customHeight="1" x14ac:dyDescent="0.25">
      <c r="A15" s="465"/>
      <c r="B15" s="465"/>
      <c r="C15" s="465"/>
      <c r="D15" s="465"/>
      <c r="E15" s="465"/>
      <c r="F15" s="465"/>
      <c r="G15" s="465"/>
      <c r="H15" s="465"/>
      <c r="I15" s="465"/>
      <c r="J15" s="465"/>
      <c r="K15" s="465"/>
      <c r="L15" s="465"/>
      <c r="M15" s="465"/>
      <c r="N15" s="465"/>
      <c r="O15" s="465"/>
      <c r="P15" s="465"/>
      <c r="Q15" s="465"/>
    </row>
    <row r="16" spans="1:17" ht="12.75" customHeight="1" x14ac:dyDescent="0.25">
      <c r="A16" s="465"/>
      <c r="B16" s="465"/>
      <c r="C16" s="465"/>
      <c r="D16" s="465"/>
      <c r="E16" s="465"/>
      <c r="F16" s="465"/>
      <c r="G16" s="465"/>
      <c r="H16" s="465"/>
      <c r="I16" s="465"/>
      <c r="J16" s="465"/>
      <c r="K16" s="465"/>
      <c r="L16" s="465"/>
      <c r="M16" s="465"/>
      <c r="N16" s="465"/>
      <c r="O16" s="465"/>
      <c r="P16" s="465"/>
      <c r="Q16" s="465"/>
    </row>
    <row r="17" spans="1:23" ht="12.75" customHeight="1" x14ac:dyDescent="0.25">
      <c r="A17" s="465"/>
      <c r="B17" s="465"/>
      <c r="C17" s="465"/>
      <c r="D17" s="465"/>
      <c r="E17" s="465"/>
      <c r="F17" s="465"/>
      <c r="G17" s="465"/>
      <c r="H17" s="465"/>
      <c r="I17" s="465"/>
      <c r="J17" s="465"/>
      <c r="K17" s="465"/>
      <c r="L17" s="465"/>
      <c r="M17" s="465"/>
      <c r="N17" s="465"/>
      <c r="O17" s="465"/>
      <c r="P17" s="465"/>
      <c r="Q17" s="465"/>
    </row>
    <row r="18" spans="1:23" ht="12.75" customHeight="1" x14ac:dyDescent="0.25">
      <c r="A18" s="465"/>
      <c r="B18" s="465"/>
      <c r="C18" s="465"/>
      <c r="D18" s="465"/>
      <c r="E18" s="465"/>
      <c r="F18" s="465"/>
      <c r="G18" s="465"/>
      <c r="H18" s="465"/>
      <c r="I18" s="465"/>
      <c r="J18" s="465"/>
      <c r="K18" s="465"/>
      <c r="L18" s="465"/>
      <c r="M18" s="465"/>
      <c r="N18" s="465"/>
      <c r="O18" s="465"/>
      <c r="P18" s="465"/>
      <c r="Q18" s="465"/>
    </row>
    <row r="19" spans="1:23" ht="12.75" customHeight="1" x14ac:dyDescent="0.25">
      <c r="A19" s="465"/>
      <c r="B19" s="465"/>
      <c r="C19" s="465"/>
      <c r="D19" s="465"/>
      <c r="E19" s="465"/>
      <c r="F19" s="465"/>
      <c r="G19" s="465"/>
      <c r="H19" s="465"/>
      <c r="I19" s="465"/>
      <c r="J19" s="465"/>
      <c r="K19" s="465"/>
      <c r="L19" s="465"/>
      <c r="M19" s="465"/>
      <c r="N19" s="465"/>
      <c r="O19" s="465"/>
      <c r="P19" s="465"/>
      <c r="Q19" s="465"/>
    </row>
    <row r="20" spans="1:23" ht="12.75" customHeight="1" x14ac:dyDescent="0.25">
      <c r="A20" s="465"/>
      <c r="B20" s="465"/>
      <c r="C20" s="465"/>
      <c r="D20" s="465"/>
      <c r="E20" s="465"/>
      <c r="F20" s="465"/>
      <c r="G20" s="465"/>
      <c r="H20" s="465"/>
      <c r="I20" s="465"/>
      <c r="J20" s="465"/>
      <c r="K20" s="465"/>
      <c r="L20" s="465"/>
      <c r="M20" s="465"/>
      <c r="N20" s="465"/>
      <c r="O20" s="465"/>
      <c r="P20" s="465"/>
      <c r="Q20" s="465"/>
    </row>
    <row r="21" spans="1:23" ht="12.75" customHeight="1" x14ac:dyDescent="0.25">
      <c r="A21" s="465"/>
      <c r="B21" s="465"/>
      <c r="C21" s="465"/>
      <c r="D21" s="465"/>
      <c r="E21" s="465"/>
      <c r="F21" s="465"/>
      <c r="G21" s="465"/>
      <c r="H21" s="465"/>
      <c r="I21" s="465"/>
      <c r="J21" s="465"/>
      <c r="K21" s="465"/>
      <c r="L21" s="465"/>
      <c r="M21" s="465"/>
      <c r="N21" s="465"/>
      <c r="O21" s="465"/>
      <c r="P21" s="465"/>
      <c r="Q21" s="465"/>
    </row>
    <row r="22" spans="1:23" ht="12.75" customHeight="1" x14ac:dyDescent="0.25">
      <c r="A22" s="465"/>
      <c r="B22" s="465"/>
      <c r="C22" s="465"/>
      <c r="D22" s="465"/>
      <c r="E22" s="465"/>
      <c r="F22" s="465"/>
      <c r="G22" s="465"/>
      <c r="H22" s="465"/>
      <c r="I22" s="465"/>
      <c r="J22" s="465"/>
      <c r="K22" s="465"/>
      <c r="L22" s="465"/>
      <c r="M22" s="465"/>
      <c r="N22" s="465"/>
      <c r="O22" s="465"/>
      <c r="P22" s="465"/>
      <c r="Q22" s="465"/>
    </row>
    <row r="23" spans="1:23" ht="12.75" customHeight="1" x14ac:dyDescent="0.25">
      <c r="A23" s="465"/>
      <c r="B23" s="465"/>
      <c r="C23" s="465"/>
      <c r="D23" s="465"/>
      <c r="E23" s="465"/>
      <c r="F23" s="465"/>
      <c r="G23" s="465"/>
      <c r="H23" s="465"/>
      <c r="I23" s="465"/>
      <c r="J23" s="465"/>
      <c r="K23" s="465"/>
      <c r="L23" s="465"/>
      <c r="M23" s="465"/>
      <c r="N23" s="465"/>
      <c r="O23" s="465"/>
      <c r="P23" s="465"/>
      <c r="Q23" s="465"/>
    </row>
    <row r="24" spans="1:23" ht="12.75" customHeight="1" x14ac:dyDescent="0.25">
      <c r="A24" s="465"/>
      <c r="B24" s="465"/>
      <c r="C24" s="465"/>
      <c r="D24" s="465"/>
      <c r="E24" s="465"/>
      <c r="F24" s="465"/>
      <c r="G24" s="465"/>
      <c r="H24" s="465"/>
      <c r="I24" s="465"/>
      <c r="J24" s="465"/>
      <c r="K24" s="465"/>
      <c r="L24" s="465"/>
      <c r="M24" s="465"/>
      <c r="N24" s="465"/>
      <c r="O24" s="465"/>
      <c r="P24" s="465"/>
      <c r="Q24" s="465"/>
    </row>
    <row r="25" spans="1:23" ht="12.75" customHeight="1" x14ac:dyDescent="0.25">
      <c r="A25" s="465"/>
      <c r="B25" s="465"/>
      <c r="C25" s="465"/>
      <c r="D25" s="465"/>
      <c r="E25" s="465"/>
      <c r="F25" s="465"/>
      <c r="G25" s="465"/>
      <c r="H25" s="465"/>
      <c r="I25" s="465"/>
      <c r="J25" s="465"/>
      <c r="K25" s="465"/>
      <c r="L25" s="465"/>
      <c r="M25" s="465"/>
      <c r="N25" s="465"/>
      <c r="O25" s="465"/>
      <c r="P25" s="465"/>
      <c r="Q25" s="465"/>
    </row>
    <row r="26" spans="1:23" s="12" customFormat="1" ht="12.75" customHeight="1" x14ac:dyDescent="0.25">
      <c r="A26" s="465"/>
      <c r="B26" s="465"/>
      <c r="C26" s="465"/>
      <c r="D26" s="465"/>
      <c r="E26" s="465"/>
      <c r="F26" s="465"/>
      <c r="G26" s="465"/>
      <c r="H26" s="465"/>
      <c r="I26" s="465"/>
      <c r="J26" s="465"/>
      <c r="K26" s="465"/>
      <c r="L26" s="465"/>
      <c r="M26" s="465"/>
      <c r="N26" s="465"/>
      <c r="O26" s="465"/>
      <c r="P26" s="465"/>
      <c r="Q26" s="465"/>
      <c r="R26" s="14"/>
      <c r="S26" s="14"/>
      <c r="T26" s="14"/>
      <c r="U26" s="14"/>
      <c r="V26" s="14"/>
      <c r="W26" s="14"/>
    </row>
    <row r="27" spans="1:23" s="12" customFormat="1" ht="12.75" customHeight="1" x14ac:dyDescent="0.25">
      <c r="A27" s="465"/>
      <c r="B27" s="465"/>
      <c r="C27" s="465"/>
      <c r="D27" s="465"/>
      <c r="E27" s="465"/>
      <c r="F27" s="465"/>
      <c r="G27" s="465"/>
      <c r="H27" s="465"/>
      <c r="I27" s="465"/>
      <c r="J27" s="465"/>
      <c r="K27" s="465"/>
      <c r="L27" s="465"/>
      <c r="M27" s="465"/>
      <c r="N27" s="465"/>
      <c r="O27" s="465"/>
      <c r="P27" s="465"/>
      <c r="Q27" s="465"/>
      <c r="R27" s="14"/>
      <c r="S27" s="14"/>
      <c r="T27" s="14"/>
      <c r="U27" s="14"/>
      <c r="V27" s="14"/>
      <c r="W27" s="14"/>
    </row>
    <row r="28" spans="1:23" s="12" customFormat="1" ht="12.75" customHeight="1" x14ac:dyDescent="0.25">
      <c r="A28" s="465"/>
      <c r="B28" s="465"/>
      <c r="C28" s="465"/>
      <c r="D28" s="465"/>
      <c r="E28" s="465"/>
      <c r="F28" s="465"/>
      <c r="G28" s="465"/>
      <c r="H28" s="465"/>
      <c r="I28" s="465"/>
      <c r="J28" s="465"/>
      <c r="K28" s="465"/>
      <c r="L28" s="465"/>
      <c r="M28" s="465"/>
      <c r="N28" s="465"/>
      <c r="O28" s="465"/>
      <c r="P28" s="465"/>
      <c r="Q28" s="465"/>
      <c r="R28" s="14"/>
      <c r="S28" s="14"/>
      <c r="T28" s="14"/>
      <c r="U28" s="14"/>
      <c r="V28" s="14"/>
      <c r="W28" s="14"/>
    </row>
    <row r="29" spans="1:23" s="12" customFormat="1" ht="12.75" customHeight="1" x14ac:dyDescent="0.25">
      <c r="A29" s="465"/>
      <c r="B29" s="465"/>
      <c r="C29" s="465"/>
      <c r="D29" s="465"/>
      <c r="E29" s="465"/>
      <c r="F29" s="465"/>
      <c r="G29" s="465"/>
      <c r="H29" s="465"/>
      <c r="I29" s="465"/>
      <c r="J29" s="465"/>
      <c r="K29" s="465"/>
      <c r="L29" s="465"/>
      <c r="M29" s="465"/>
      <c r="N29" s="465"/>
      <c r="O29" s="465"/>
      <c r="P29" s="465"/>
      <c r="Q29" s="465"/>
      <c r="R29" s="14"/>
      <c r="S29" s="14"/>
      <c r="T29" s="14"/>
      <c r="U29" s="14"/>
      <c r="V29" s="14"/>
      <c r="W29" s="14"/>
    </row>
    <row r="30" spans="1:23" s="12" customFormat="1" ht="12.75" customHeight="1" x14ac:dyDescent="0.25">
      <c r="A30" s="465"/>
      <c r="B30" s="465"/>
      <c r="C30" s="465"/>
      <c r="D30" s="465"/>
      <c r="E30" s="465"/>
      <c r="F30" s="465"/>
      <c r="G30" s="465"/>
      <c r="H30" s="465"/>
      <c r="I30" s="465"/>
      <c r="J30" s="465"/>
      <c r="K30" s="465"/>
      <c r="L30" s="465"/>
      <c r="M30" s="465"/>
      <c r="N30" s="465"/>
      <c r="O30" s="465"/>
      <c r="P30" s="465"/>
      <c r="Q30" s="465"/>
      <c r="R30" s="14"/>
      <c r="S30" s="14"/>
      <c r="T30" s="14"/>
      <c r="U30" s="14"/>
      <c r="V30" s="14"/>
      <c r="W30" s="14"/>
    </row>
    <row r="31" spans="1:23" s="12" customFormat="1" ht="12.75" customHeight="1" x14ac:dyDescent="0.25">
      <c r="A31" s="465"/>
      <c r="B31" s="465"/>
      <c r="C31" s="465"/>
      <c r="D31" s="465"/>
      <c r="E31" s="465"/>
      <c r="F31" s="465"/>
      <c r="G31" s="465"/>
      <c r="H31" s="465"/>
      <c r="I31" s="465"/>
      <c r="J31" s="465"/>
      <c r="K31" s="465"/>
      <c r="L31" s="465"/>
      <c r="M31" s="465"/>
      <c r="N31" s="465"/>
      <c r="O31" s="465"/>
      <c r="P31" s="465"/>
      <c r="Q31" s="465"/>
      <c r="R31" s="14"/>
      <c r="S31" s="14"/>
      <c r="T31" s="14"/>
      <c r="U31" s="14"/>
      <c r="V31" s="14"/>
      <c r="W31" s="14"/>
    </row>
    <row r="32" spans="1:23" s="12" customFormat="1" ht="12.75" customHeight="1" x14ac:dyDescent="0.25">
      <c r="A32" s="465"/>
      <c r="B32" s="465"/>
      <c r="C32" s="465"/>
      <c r="D32" s="465"/>
      <c r="E32" s="465"/>
      <c r="F32" s="465"/>
      <c r="G32" s="465"/>
      <c r="H32" s="465"/>
      <c r="I32" s="465"/>
      <c r="J32" s="465"/>
      <c r="K32" s="465"/>
      <c r="L32" s="465"/>
      <c r="M32" s="465"/>
      <c r="N32" s="465"/>
      <c r="O32" s="465"/>
      <c r="P32" s="465"/>
      <c r="Q32" s="465"/>
      <c r="R32" s="14"/>
      <c r="S32" s="14"/>
      <c r="T32" s="14"/>
      <c r="U32" s="14"/>
      <c r="V32" s="14"/>
      <c r="W32" s="14"/>
    </row>
    <row r="33" spans="1:23" s="12" customFormat="1" ht="12.75" customHeight="1" x14ac:dyDescent="0.25">
      <c r="A33" s="465"/>
      <c r="B33" s="465"/>
      <c r="C33" s="465"/>
      <c r="D33" s="465"/>
      <c r="E33" s="465"/>
      <c r="F33" s="465"/>
      <c r="G33" s="465"/>
      <c r="H33" s="465"/>
      <c r="I33" s="465"/>
      <c r="J33" s="465"/>
      <c r="K33" s="465"/>
      <c r="L33" s="465"/>
      <c r="M33" s="465"/>
      <c r="N33" s="465"/>
      <c r="O33" s="465"/>
      <c r="P33" s="465"/>
      <c r="Q33" s="465"/>
      <c r="R33" s="14"/>
      <c r="S33" s="14"/>
      <c r="T33" s="14"/>
      <c r="U33" s="14"/>
      <c r="V33" s="14"/>
      <c r="W33" s="14"/>
    </row>
    <row r="34" spans="1:23" s="12" customFormat="1" ht="12.75" customHeight="1" x14ac:dyDescent="0.25">
      <c r="A34" s="465"/>
      <c r="B34" s="465"/>
      <c r="C34" s="465"/>
      <c r="D34" s="465"/>
      <c r="E34" s="465"/>
      <c r="F34" s="465"/>
      <c r="G34" s="465"/>
      <c r="H34" s="465"/>
      <c r="I34" s="465"/>
      <c r="J34" s="465"/>
      <c r="K34" s="465"/>
      <c r="L34" s="465"/>
      <c r="M34" s="465"/>
      <c r="N34" s="465"/>
      <c r="O34" s="465"/>
      <c r="P34" s="465"/>
      <c r="Q34" s="465"/>
      <c r="R34" s="14"/>
      <c r="S34" s="14"/>
      <c r="T34" s="14"/>
      <c r="U34" s="14"/>
      <c r="V34" s="14"/>
      <c r="W34" s="14"/>
    </row>
    <row r="35" spans="1:23" s="12" customFormat="1" ht="12.75" customHeight="1" x14ac:dyDescent="0.25">
      <c r="A35" s="465"/>
      <c r="B35" s="465"/>
      <c r="C35" s="465"/>
      <c r="D35" s="465"/>
      <c r="E35" s="465"/>
      <c r="F35" s="465"/>
      <c r="G35" s="465"/>
      <c r="H35" s="465"/>
      <c r="I35" s="465"/>
      <c r="J35" s="465"/>
      <c r="K35" s="465"/>
      <c r="L35" s="465"/>
      <c r="M35" s="465"/>
      <c r="N35" s="465"/>
      <c r="O35" s="465"/>
      <c r="P35" s="465"/>
      <c r="Q35" s="465"/>
      <c r="R35" s="14"/>
      <c r="S35" s="14"/>
      <c r="T35" s="14"/>
      <c r="U35" s="14"/>
      <c r="V35" s="14"/>
      <c r="W35" s="14"/>
    </row>
    <row r="36" spans="1:23" s="12" customFormat="1" ht="12.75" customHeight="1" x14ac:dyDescent="0.25">
      <c r="A36" s="465"/>
      <c r="B36" s="465"/>
      <c r="C36" s="465"/>
      <c r="D36" s="465"/>
      <c r="E36" s="465"/>
      <c r="F36" s="465"/>
      <c r="G36" s="465"/>
      <c r="H36" s="465"/>
      <c r="I36" s="465"/>
      <c r="J36" s="465"/>
      <c r="K36" s="465"/>
      <c r="L36" s="465"/>
      <c r="M36" s="465"/>
      <c r="N36" s="465"/>
      <c r="O36" s="465"/>
      <c r="P36" s="465"/>
      <c r="Q36" s="465"/>
      <c r="R36" s="14"/>
      <c r="S36" s="14"/>
      <c r="T36" s="14"/>
      <c r="U36" s="14"/>
      <c r="V36" s="14"/>
      <c r="W36" s="14"/>
    </row>
    <row r="37" spans="1:23" s="12" customFormat="1" ht="12.75" customHeight="1" x14ac:dyDescent="0.25">
      <c r="A37" s="465"/>
      <c r="B37" s="465"/>
      <c r="C37" s="465"/>
      <c r="D37" s="465"/>
      <c r="E37" s="465"/>
      <c r="F37" s="465"/>
      <c r="G37" s="465"/>
      <c r="H37" s="465"/>
      <c r="I37" s="465"/>
      <c r="J37" s="465"/>
      <c r="K37" s="465"/>
      <c r="L37" s="465"/>
      <c r="M37" s="465"/>
      <c r="N37" s="465"/>
      <c r="O37" s="465"/>
      <c r="P37" s="465"/>
      <c r="Q37" s="465"/>
      <c r="R37" s="14"/>
      <c r="S37" s="14"/>
      <c r="T37" s="14"/>
      <c r="U37" s="14"/>
      <c r="V37" s="14"/>
      <c r="W37" s="14"/>
    </row>
    <row r="38" spans="1:23" s="12" customFormat="1" ht="12.75" customHeight="1" x14ac:dyDescent="0.25">
      <c r="A38" s="465"/>
      <c r="B38" s="465"/>
      <c r="C38" s="465"/>
      <c r="D38" s="465"/>
      <c r="E38" s="465"/>
      <c r="F38" s="465"/>
      <c r="G38" s="465"/>
      <c r="H38" s="465"/>
      <c r="I38" s="465"/>
      <c r="J38" s="465"/>
      <c r="K38" s="465"/>
      <c r="L38" s="465"/>
      <c r="M38" s="465"/>
      <c r="N38" s="465"/>
      <c r="O38" s="465"/>
      <c r="P38" s="465"/>
      <c r="Q38" s="465"/>
      <c r="R38" s="14"/>
      <c r="S38" s="14"/>
      <c r="T38" s="14"/>
      <c r="U38" s="14"/>
      <c r="V38" s="14"/>
      <c r="W38" s="14"/>
    </row>
    <row r="39" spans="1:23" s="12" customFormat="1" ht="12.75" customHeight="1" thickBot="1" x14ac:dyDescent="0.3">
      <c r="A39" s="465"/>
      <c r="B39" s="465"/>
      <c r="C39" s="465"/>
      <c r="D39" s="465"/>
      <c r="E39" s="465"/>
      <c r="F39" s="465"/>
      <c r="G39" s="465"/>
      <c r="H39" s="465"/>
      <c r="I39" s="465"/>
      <c r="J39" s="465"/>
      <c r="K39" s="465"/>
      <c r="L39" s="465"/>
      <c r="M39" s="465"/>
      <c r="N39" s="465"/>
      <c r="O39" s="465"/>
      <c r="P39" s="465"/>
      <c r="Q39" s="465"/>
      <c r="R39" s="14"/>
      <c r="S39" s="14"/>
      <c r="T39" s="14"/>
      <c r="U39" s="14"/>
      <c r="V39" s="14"/>
      <c r="W39" s="14"/>
    </row>
    <row r="40" spans="1:23" s="158" customFormat="1" ht="15.75" hidden="1" customHeight="1" x14ac:dyDescent="0.35">
      <c r="B40" s="518" t="s">
        <v>18</v>
      </c>
      <c r="C40" s="519"/>
      <c r="D40" s="519"/>
      <c r="E40" s="519"/>
      <c r="F40" s="520"/>
      <c r="G40" s="407"/>
      <c r="H40" s="521"/>
      <c r="I40" s="521"/>
      <c r="J40" s="521"/>
      <c r="K40" s="521"/>
      <c r="L40" s="521"/>
      <c r="M40" s="521"/>
      <c r="N40" s="160"/>
      <c r="O40" s="161"/>
      <c r="P40" s="162"/>
      <c r="Q40" s="160"/>
      <c r="R40" s="160"/>
      <c r="S40" s="160"/>
      <c r="T40" s="160"/>
      <c r="U40" s="160"/>
      <c r="V40" s="160"/>
      <c r="W40" s="160"/>
    </row>
    <row r="41" spans="1:23" s="158" customFormat="1" ht="8.25" hidden="1" customHeight="1" x14ac:dyDescent="0.35">
      <c r="B41" s="163"/>
      <c r="C41" s="164"/>
      <c r="D41" s="165"/>
      <c r="E41" s="166"/>
      <c r="F41" s="167"/>
      <c r="G41" s="164"/>
      <c r="H41" s="164"/>
      <c r="I41" s="407"/>
      <c r="J41" s="168"/>
      <c r="K41" s="168"/>
      <c r="L41" s="166"/>
      <c r="M41" s="169"/>
      <c r="N41" s="160"/>
      <c r="O41" s="410"/>
      <c r="P41" s="522"/>
      <c r="Q41" s="160"/>
      <c r="R41" s="160"/>
      <c r="S41" s="160"/>
      <c r="T41" s="160"/>
      <c r="U41" s="160"/>
      <c r="V41" s="160"/>
      <c r="W41" s="160"/>
    </row>
    <row r="42" spans="1:23" s="158" customFormat="1" ht="15.75" hidden="1" customHeight="1" x14ac:dyDescent="0.35">
      <c r="B42" s="163"/>
      <c r="C42" s="171" t="s">
        <v>31</v>
      </c>
      <c r="D42" s="172" t="s">
        <v>32</v>
      </c>
      <c r="E42" s="173">
        <v>51</v>
      </c>
      <c r="F42" s="174" t="s">
        <v>1</v>
      </c>
      <c r="G42" s="175"/>
      <c r="H42" s="164"/>
      <c r="I42" s="410"/>
      <c r="J42" s="523"/>
      <c r="K42" s="523"/>
      <c r="L42" s="176"/>
      <c r="M42" s="169"/>
      <c r="N42" s="160"/>
      <c r="O42" s="177"/>
      <c r="P42" s="522"/>
      <c r="Q42" s="160"/>
      <c r="R42" s="160"/>
      <c r="S42" s="160"/>
      <c r="T42" s="160"/>
      <c r="U42" s="160"/>
      <c r="V42" s="160"/>
      <c r="W42" s="160"/>
    </row>
    <row r="43" spans="1:23" s="158" customFormat="1" ht="3.25" hidden="1" customHeight="1" x14ac:dyDescent="0.35">
      <c r="B43" s="163"/>
      <c r="C43" s="410"/>
      <c r="D43" s="177"/>
      <c r="E43" s="178"/>
      <c r="F43" s="174"/>
      <c r="G43" s="164"/>
      <c r="H43" s="164"/>
      <c r="I43" s="410"/>
      <c r="J43" s="408"/>
      <c r="K43" s="408"/>
      <c r="L43" s="180"/>
      <c r="M43" s="169"/>
      <c r="N43" s="160"/>
      <c r="O43" s="181"/>
      <c r="P43" s="522"/>
      <c r="Q43" s="160"/>
      <c r="R43" s="160"/>
      <c r="S43" s="160"/>
      <c r="T43" s="160"/>
      <c r="U43" s="160"/>
      <c r="V43" s="160"/>
      <c r="W43" s="160"/>
    </row>
    <row r="44" spans="1:23" s="158" customFormat="1" ht="15.5" hidden="1" x14ac:dyDescent="0.35">
      <c r="B44" s="163"/>
      <c r="C44" s="171" t="s">
        <v>19</v>
      </c>
      <c r="D44" s="172" t="s">
        <v>20</v>
      </c>
      <c r="E44" s="173">
        <v>51</v>
      </c>
      <c r="F44" s="174" t="s">
        <v>1</v>
      </c>
      <c r="G44" s="175"/>
      <c r="H44" s="164"/>
      <c r="I44" s="410"/>
      <c r="J44" s="523"/>
      <c r="K44" s="523"/>
      <c r="L44" s="176"/>
      <c r="M44" s="169"/>
      <c r="N44" s="160"/>
      <c r="O44" s="409"/>
      <c r="P44" s="522"/>
      <c r="Q44" s="160"/>
      <c r="R44" s="160"/>
      <c r="S44" s="160"/>
      <c r="T44" s="160"/>
      <c r="U44" s="160"/>
      <c r="V44" s="160"/>
      <c r="W44" s="160"/>
    </row>
    <row r="45" spans="1:23" s="158" customFormat="1" ht="3.25" hidden="1" customHeight="1" x14ac:dyDescent="0.35">
      <c r="B45" s="163"/>
      <c r="C45" s="183"/>
      <c r="D45" s="184"/>
      <c r="E45" s="227"/>
      <c r="F45" s="174"/>
      <c r="G45" s="175"/>
      <c r="H45" s="164"/>
      <c r="I45" s="410"/>
      <c r="J45" s="408"/>
      <c r="K45" s="408"/>
      <c r="L45" s="176"/>
      <c r="M45" s="169"/>
      <c r="N45" s="160"/>
      <c r="O45" s="409"/>
      <c r="P45" s="522"/>
      <c r="Q45" s="160"/>
      <c r="R45" s="160"/>
      <c r="S45" s="160"/>
      <c r="T45" s="160"/>
      <c r="U45" s="160"/>
      <c r="V45" s="160"/>
      <c r="W45" s="160"/>
    </row>
    <row r="46" spans="1:23" s="158" customFormat="1" ht="15.5" hidden="1" x14ac:dyDescent="0.35">
      <c r="B46" s="163"/>
      <c r="C46" s="171" t="s">
        <v>77</v>
      </c>
      <c r="D46" s="186" t="s">
        <v>78</v>
      </c>
      <c r="E46" s="173">
        <v>0</v>
      </c>
      <c r="F46" s="174" t="s">
        <v>1</v>
      </c>
      <c r="G46" s="175"/>
      <c r="H46" s="164"/>
      <c r="I46" s="410"/>
      <c r="J46" s="408"/>
      <c r="K46" s="408"/>
      <c r="L46" s="176"/>
      <c r="M46" s="169"/>
      <c r="N46" s="160"/>
      <c r="O46" s="409"/>
      <c r="P46" s="522"/>
      <c r="Q46" s="160"/>
      <c r="R46" s="160"/>
      <c r="S46" s="160"/>
      <c r="T46" s="160"/>
      <c r="U46" s="160"/>
      <c r="V46" s="160"/>
      <c r="W46" s="160"/>
    </row>
    <row r="47" spans="1:23" s="158" customFormat="1" ht="3.25" hidden="1" customHeight="1" x14ac:dyDescent="0.35">
      <c r="B47" s="163"/>
      <c r="C47" s="183"/>
      <c r="D47" s="184"/>
      <c r="E47" s="185"/>
      <c r="F47" s="174"/>
      <c r="G47" s="175"/>
      <c r="H47" s="164"/>
      <c r="I47" s="410"/>
      <c r="J47" s="408"/>
      <c r="K47" s="408"/>
      <c r="L47" s="180"/>
      <c r="M47" s="169"/>
      <c r="N47" s="160"/>
      <c r="O47" s="181"/>
      <c r="P47" s="522"/>
      <c r="Q47" s="160"/>
      <c r="R47" s="160"/>
      <c r="S47" s="160"/>
      <c r="T47" s="160"/>
      <c r="U47" s="160"/>
      <c r="V47" s="160"/>
      <c r="W47" s="160"/>
    </row>
    <row r="48" spans="1:23" s="158" customFormat="1" ht="15.5" hidden="1" x14ac:dyDescent="0.35">
      <c r="B48" s="163"/>
      <c r="C48" s="171" t="s">
        <v>25</v>
      </c>
      <c r="D48" s="186" t="s">
        <v>38</v>
      </c>
      <c r="E48" s="173">
        <v>35</v>
      </c>
      <c r="F48" s="174" t="s">
        <v>1</v>
      </c>
      <c r="G48" s="175"/>
      <c r="H48" s="164"/>
      <c r="I48" s="410"/>
      <c r="J48" s="524"/>
      <c r="K48" s="524"/>
      <c r="L48" s="176"/>
      <c r="M48" s="169"/>
      <c r="N48" s="160"/>
      <c r="O48" s="409"/>
      <c r="P48" s="522"/>
      <c r="Q48" s="160"/>
      <c r="R48" s="160"/>
      <c r="S48" s="160"/>
      <c r="T48" s="160"/>
      <c r="U48" s="160"/>
      <c r="V48" s="160"/>
      <c r="W48" s="160"/>
    </row>
    <row r="49" spans="2:23" s="158" customFormat="1" ht="3.25" hidden="1" customHeight="1" x14ac:dyDescent="0.35">
      <c r="B49" s="163"/>
      <c r="C49" s="183"/>
      <c r="D49" s="184"/>
      <c r="E49" s="185"/>
      <c r="F49" s="174"/>
      <c r="G49" s="175"/>
      <c r="H49" s="164"/>
      <c r="I49" s="164"/>
      <c r="J49" s="165"/>
      <c r="K49" s="165"/>
      <c r="L49" s="166"/>
      <c r="M49" s="169"/>
      <c r="N49" s="160"/>
      <c r="O49" s="181"/>
      <c r="P49" s="522"/>
      <c r="Q49" s="160"/>
      <c r="R49" s="160"/>
      <c r="S49" s="160"/>
      <c r="T49" s="160"/>
      <c r="U49" s="160"/>
      <c r="V49" s="160"/>
      <c r="W49" s="160"/>
    </row>
    <row r="50" spans="2:23" s="158" customFormat="1" ht="15.75" hidden="1" customHeight="1" x14ac:dyDescent="0.35">
      <c r="B50" s="163"/>
      <c r="C50" s="171" t="s">
        <v>21</v>
      </c>
      <c r="D50" s="186" t="s">
        <v>22</v>
      </c>
      <c r="E50" s="173">
        <v>3</v>
      </c>
      <c r="F50" s="174" t="s">
        <v>1</v>
      </c>
      <c r="G50" s="175"/>
      <c r="H50" s="164"/>
      <c r="I50" s="525"/>
      <c r="J50" s="525"/>
      <c r="K50" s="525"/>
      <c r="L50" s="525"/>
      <c r="M50" s="187"/>
      <c r="N50" s="160"/>
      <c r="O50" s="409"/>
      <c r="P50" s="522"/>
      <c r="Q50" s="160"/>
      <c r="R50" s="160"/>
      <c r="S50" s="160"/>
      <c r="T50" s="160"/>
      <c r="U50" s="160"/>
      <c r="V50" s="160"/>
      <c r="W50" s="160"/>
    </row>
    <row r="51" spans="2:23" s="158" customFormat="1" ht="3.25" hidden="1" customHeight="1" x14ac:dyDescent="0.35">
      <c r="B51" s="163"/>
      <c r="C51" s="183"/>
      <c r="D51" s="184"/>
      <c r="E51" s="185"/>
      <c r="F51" s="174"/>
      <c r="G51" s="175"/>
      <c r="H51" s="164"/>
      <c r="I51" s="177"/>
      <c r="J51" s="188"/>
      <c r="K51" s="188"/>
      <c r="L51" s="189"/>
      <c r="M51" s="190"/>
      <c r="N51" s="160"/>
      <c r="O51" s="181"/>
      <c r="P51" s="522"/>
      <c r="Q51" s="160"/>
      <c r="R51" s="160"/>
      <c r="S51" s="160"/>
      <c r="T51" s="160"/>
      <c r="U51" s="160"/>
      <c r="V51" s="160"/>
      <c r="W51" s="160"/>
    </row>
    <row r="52" spans="2:23" s="158" customFormat="1" ht="15.75" hidden="1" customHeight="1" x14ac:dyDescent="0.35">
      <c r="B52" s="163"/>
      <c r="C52" s="171" t="s">
        <v>29</v>
      </c>
      <c r="D52" s="186" t="s">
        <v>24</v>
      </c>
      <c r="E52" s="173">
        <v>3</v>
      </c>
      <c r="F52" s="174" t="s">
        <v>1</v>
      </c>
      <c r="G52" s="175"/>
      <c r="H52" s="164"/>
      <c r="I52" s="191"/>
      <c r="J52" s="525"/>
      <c r="K52" s="525"/>
      <c r="L52" s="178"/>
      <c r="M52" s="190"/>
      <c r="N52" s="160"/>
      <c r="O52" s="177"/>
      <c r="P52" s="522"/>
      <c r="Q52" s="160"/>
      <c r="R52" s="160"/>
      <c r="S52" s="160"/>
      <c r="T52" s="160"/>
      <c r="U52" s="160"/>
      <c r="V52" s="160"/>
      <c r="W52" s="160"/>
    </row>
    <row r="53" spans="2:23" s="158" customFormat="1" ht="8.15" hidden="1" customHeight="1" x14ac:dyDescent="0.35">
      <c r="B53" s="192"/>
      <c r="C53" s="193"/>
      <c r="D53" s="194"/>
      <c r="E53" s="195"/>
      <c r="F53" s="196"/>
      <c r="G53" s="164"/>
      <c r="H53" s="164"/>
      <c r="I53" s="164"/>
      <c r="J53" s="164"/>
      <c r="K53" s="164"/>
      <c r="L53" s="164"/>
      <c r="M53" s="164"/>
      <c r="N53" s="160"/>
      <c r="O53" s="160"/>
      <c r="P53" s="160"/>
      <c r="Q53" s="160"/>
      <c r="R53" s="160"/>
      <c r="S53" s="160"/>
      <c r="T53" s="160"/>
      <c r="U53" s="160"/>
      <c r="V53" s="160"/>
      <c r="W53" s="160"/>
    </row>
    <row r="54" spans="2:23" s="158" customFormat="1" ht="8.15" hidden="1" customHeight="1" thickBot="1" x14ac:dyDescent="0.4">
      <c r="B54" s="177"/>
      <c r="C54" s="410"/>
      <c r="D54" s="197"/>
      <c r="E54" s="189"/>
      <c r="F54" s="190"/>
      <c r="G54" s="177"/>
      <c r="H54" s="177"/>
      <c r="I54" s="177"/>
      <c r="J54" s="177"/>
      <c r="K54" s="177"/>
      <c r="L54" s="177"/>
      <c r="M54" s="177"/>
      <c r="N54" s="160"/>
      <c r="O54" s="160"/>
      <c r="P54" s="160"/>
      <c r="Q54" s="160"/>
      <c r="R54" s="160"/>
      <c r="S54" s="160"/>
      <c r="T54" s="160"/>
      <c r="U54" s="160"/>
      <c r="V54" s="160"/>
      <c r="W54" s="160"/>
    </row>
    <row r="55" spans="2:23" s="46" customFormat="1" ht="15.75" customHeight="1" thickBot="1" x14ac:dyDescent="0.4">
      <c r="B55" s="449" t="str">
        <f>Übersetzungstabelle!$A$28</f>
        <v>Benutzer-Eingabe</v>
      </c>
      <c r="C55" s="450"/>
      <c r="D55" s="450"/>
      <c r="E55" s="450"/>
      <c r="F55" s="451"/>
      <c r="G55" s="156"/>
      <c r="H55" s="452" t="str">
        <f>Übersetzungstabelle!$A$54</f>
        <v>Auto-Berechnung Glasmaße und Profillänge</v>
      </c>
      <c r="I55" s="453"/>
      <c r="J55" s="453"/>
      <c r="K55" s="453"/>
      <c r="L55" s="453"/>
      <c r="M55" s="454"/>
      <c r="N55" s="51"/>
      <c r="O55" s="120"/>
      <c r="P55" s="129" t="str">
        <f>Übersetzungstabelle!$A$96</f>
        <v>Legende</v>
      </c>
      <c r="Q55" s="51"/>
      <c r="R55" s="51"/>
      <c r="S55" s="51"/>
      <c r="T55" s="51"/>
      <c r="U55" s="51"/>
      <c r="V55" s="51"/>
      <c r="W55" s="51"/>
    </row>
    <row r="56" spans="2:23" s="57" customFormat="1" ht="8.25" customHeight="1" x14ac:dyDescent="0.35">
      <c r="B56" s="244"/>
      <c r="C56" s="156"/>
      <c r="D56" s="156"/>
      <c r="E56" s="156"/>
      <c r="F56" s="245"/>
      <c r="G56" s="156"/>
      <c r="H56" s="246"/>
      <c r="I56" s="156"/>
      <c r="J56" s="156"/>
      <c r="K56" s="156"/>
      <c r="L56" s="156"/>
      <c r="M56" s="247"/>
      <c r="N56" s="224"/>
      <c r="O56" s="248"/>
      <c r="P56" s="249"/>
      <c r="Q56" s="224"/>
      <c r="R56" s="224"/>
      <c r="S56" s="224"/>
      <c r="T56" s="224"/>
      <c r="U56" s="224"/>
      <c r="V56" s="224"/>
      <c r="W56" s="224"/>
    </row>
    <row r="57" spans="2:23" s="46" customFormat="1" ht="15.75" customHeight="1" x14ac:dyDescent="0.35">
      <c r="B57" s="60"/>
      <c r="C57" s="86" t="s">
        <v>0</v>
      </c>
      <c r="D57" s="87" t="str">
        <f>Übersetzungstabelle!$A$36</f>
        <v>Lichte Weite (bauseits)</v>
      </c>
      <c r="E57" s="27">
        <v>2000</v>
      </c>
      <c r="F57" s="19" t="s">
        <v>1</v>
      </c>
      <c r="G57" s="67"/>
      <c r="H57" s="235"/>
      <c r="I57" s="86" t="s">
        <v>14</v>
      </c>
      <c r="J57" s="455" t="str">
        <f>Übersetzungstabelle!$A$58</f>
        <v>Glashöhe Schiebeflügel</v>
      </c>
      <c r="K57" s="456"/>
      <c r="L57" s="106">
        <f>$E$59-$E$42</f>
        <v>2199</v>
      </c>
      <c r="M57" s="239" t="s">
        <v>1</v>
      </c>
      <c r="N57" s="51"/>
      <c r="O57" s="29"/>
      <c r="P57" s="551" t="str">
        <f>Übersetzungstabelle!$A$103</f>
        <v>BWPH = Boden-Wand-Profil horizontal
BWPV = Boden-Wand-Profil vertikal
H = Systemhöhe
HF = Glashöhe Festflügel
HS = Glashöhe Schiebeflügel
LS = Länge Laufschiene/Blende
LW = Lichte Weite (bauseits)
LWt = Lichte Weite (Durchgangsbreite)
WF = Glasbreite Festflügel
WS = Glasbreite Schiebeflügel (mit Griff)
WFZ = Zusatzbreite Festflügel
WSZ = Zusatzbreite Schiebeflügel für Griff</v>
      </c>
      <c r="Q57" s="51"/>
      <c r="R57" s="51"/>
      <c r="S57" s="51"/>
      <c r="T57" s="51"/>
      <c r="U57" s="51"/>
      <c r="V57" s="51"/>
      <c r="W57" s="51"/>
    </row>
    <row r="58" spans="2:23" s="46" customFormat="1" ht="3.25" customHeight="1" x14ac:dyDescent="0.35">
      <c r="B58" s="60"/>
      <c r="C58" s="88"/>
      <c r="D58" s="54"/>
      <c r="E58" s="96"/>
      <c r="F58" s="19"/>
      <c r="G58" s="62"/>
      <c r="H58" s="235"/>
      <c r="I58" s="88"/>
      <c r="J58" s="126"/>
      <c r="K58" s="126"/>
      <c r="L58" s="96"/>
      <c r="M58" s="239"/>
      <c r="N58" s="51"/>
      <c r="O58" s="35"/>
      <c r="P58" s="551"/>
      <c r="Q58" s="51"/>
      <c r="R58" s="51"/>
      <c r="S58" s="51"/>
      <c r="T58" s="51"/>
      <c r="U58" s="51"/>
      <c r="V58" s="51"/>
      <c r="W58" s="51"/>
    </row>
    <row r="59" spans="2:23" s="46" customFormat="1" ht="15.5" x14ac:dyDescent="0.35">
      <c r="B59" s="60"/>
      <c r="C59" s="86" t="s">
        <v>11</v>
      </c>
      <c r="D59" s="87" t="str">
        <f>Übersetzungstabelle!$A$37</f>
        <v>Systemhöhe</v>
      </c>
      <c r="E59" s="27">
        <v>2250</v>
      </c>
      <c r="F59" s="19" t="s">
        <v>1</v>
      </c>
      <c r="G59" s="67"/>
      <c r="H59" s="235"/>
      <c r="I59" s="86" t="s">
        <v>43</v>
      </c>
      <c r="J59" s="455" t="str">
        <f>Übersetzungstabelle!$A$59</f>
        <v>Glashöhe Festflügel</v>
      </c>
      <c r="K59" s="456"/>
      <c r="L59" s="106">
        <f>$E$59-$E$44</f>
        <v>2199</v>
      </c>
      <c r="M59" s="239" t="s">
        <v>1</v>
      </c>
      <c r="N59" s="51"/>
      <c r="O59" s="36"/>
      <c r="P59" s="551"/>
      <c r="Q59" s="51"/>
      <c r="R59" s="51"/>
      <c r="S59" s="51"/>
      <c r="T59" s="51"/>
      <c r="U59" s="51"/>
      <c r="V59" s="51"/>
      <c r="W59" s="51"/>
    </row>
    <row r="60" spans="2:23" s="46" customFormat="1" ht="3.25" customHeight="1" x14ac:dyDescent="0.35">
      <c r="B60" s="60"/>
      <c r="C60" s="90"/>
      <c r="D60" s="98"/>
      <c r="E60" s="99"/>
      <c r="F60" s="19"/>
      <c r="G60" s="67"/>
      <c r="H60" s="235"/>
      <c r="I60" s="54"/>
      <c r="J60" s="126"/>
      <c r="K60" s="126"/>
      <c r="L60" s="96"/>
      <c r="M60" s="239"/>
      <c r="N60" s="51"/>
      <c r="O60" s="35"/>
      <c r="P60" s="551"/>
      <c r="Q60" s="51"/>
      <c r="R60" s="51"/>
      <c r="S60" s="51"/>
      <c r="T60" s="51"/>
      <c r="U60" s="51"/>
      <c r="V60" s="51"/>
      <c r="W60" s="51"/>
    </row>
    <row r="61" spans="2:23" s="46" customFormat="1" ht="15.5" x14ac:dyDescent="0.35">
      <c r="B61" s="60"/>
      <c r="C61" s="100"/>
      <c r="D61" s="101" t="str">
        <f>Übersetzungstabelle!$A$38</f>
        <v>Glasstärke Schiebeflügel</v>
      </c>
      <c r="E61" s="42">
        <v>10</v>
      </c>
      <c r="F61" s="19" t="s">
        <v>1</v>
      </c>
      <c r="G61" s="67"/>
      <c r="H61" s="235"/>
      <c r="I61" s="86" t="s">
        <v>15</v>
      </c>
      <c r="J61" s="455" t="str">
        <f>Übersetzungstabelle!$A$60</f>
        <v>Glasbreite Schiebeflügel</v>
      </c>
      <c r="K61" s="456"/>
      <c r="L61" s="106">
        <f>0.5*(E57-E68+E65+E48-E50)</f>
        <v>1064.5</v>
      </c>
      <c r="M61" s="239" t="s">
        <v>1</v>
      </c>
      <c r="N61" s="51"/>
      <c r="O61" s="36"/>
      <c r="P61" s="551"/>
      <c r="Q61" s="51"/>
      <c r="R61" s="51"/>
      <c r="S61" s="51"/>
      <c r="T61" s="51"/>
      <c r="U61" s="51"/>
      <c r="V61" s="51"/>
      <c r="W61" s="51"/>
    </row>
    <row r="62" spans="2:23" s="46" customFormat="1" ht="3.25" customHeight="1" x14ac:dyDescent="0.35">
      <c r="B62" s="60"/>
      <c r="C62" s="90"/>
      <c r="D62" s="98"/>
      <c r="E62" s="99"/>
      <c r="F62" s="19"/>
      <c r="G62" s="67"/>
      <c r="H62" s="235"/>
      <c r="I62" s="54"/>
      <c r="J62" s="84"/>
      <c r="K62" s="84"/>
      <c r="L62" s="96"/>
      <c r="M62" s="239"/>
      <c r="N62" s="51"/>
      <c r="O62" s="35"/>
      <c r="P62" s="551"/>
      <c r="Q62" s="51"/>
      <c r="R62" s="51"/>
      <c r="S62" s="51"/>
      <c r="T62" s="51"/>
      <c r="U62" s="51"/>
      <c r="V62" s="51"/>
      <c r="W62" s="51"/>
    </row>
    <row r="63" spans="2:23" s="46" customFormat="1" ht="15.75" customHeight="1" x14ac:dyDescent="0.35">
      <c r="B63" s="60"/>
      <c r="C63" s="100"/>
      <c r="D63" s="101" t="str">
        <f>Übersetzungstabelle!$A$40</f>
        <v>Glasstärke Festflügel</v>
      </c>
      <c r="E63" s="42">
        <v>10</v>
      </c>
      <c r="F63" s="19" t="s">
        <v>1</v>
      </c>
      <c r="G63" s="67"/>
      <c r="H63" s="235"/>
      <c r="I63" s="86" t="s">
        <v>44</v>
      </c>
      <c r="J63" s="455" t="str">
        <f>Übersetzungstabelle!$A$61</f>
        <v>Glasbreite Festflügel</v>
      </c>
      <c r="K63" s="456"/>
      <c r="L63" s="106">
        <f>$L$61-$E$65+$E$68-$E$46</f>
        <v>967.5</v>
      </c>
      <c r="M63" s="239" t="s">
        <v>1</v>
      </c>
      <c r="N63" s="51"/>
      <c r="O63" s="36"/>
      <c r="P63" s="551"/>
      <c r="Q63" s="51"/>
      <c r="R63" s="51"/>
      <c r="S63" s="51"/>
      <c r="T63" s="51"/>
      <c r="U63" s="51"/>
      <c r="V63" s="51"/>
      <c r="W63" s="51"/>
    </row>
    <row r="64" spans="2:23" s="46" customFormat="1" ht="3.25" customHeight="1" x14ac:dyDescent="0.35">
      <c r="B64" s="60"/>
      <c r="C64" s="88"/>
      <c r="D64" s="102"/>
      <c r="E64" s="103"/>
      <c r="F64" s="19"/>
      <c r="G64" s="67"/>
      <c r="H64" s="235"/>
      <c r="I64" s="54"/>
      <c r="J64" s="84"/>
      <c r="K64" s="84"/>
      <c r="L64" s="96"/>
      <c r="M64" s="239"/>
      <c r="N64" s="51"/>
      <c r="O64" s="35"/>
      <c r="P64" s="551"/>
      <c r="Q64" s="51"/>
      <c r="R64" s="51"/>
      <c r="S64" s="51"/>
      <c r="T64" s="51"/>
      <c r="U64" s="51"/>
      <c r="V64" s="51"/>
      <c r="W64" s="51"/>
    </row>
    <row r="65" spans="2:23" s="46" customFormat="1" ht="15.65" customHeight="1" x14ac:dyDescent="0.35">
      <c r="B65" s="60"/>
      <c r="C65" s="385" t="s">
        <v>13</v>
      </c>
      <c r="D65" s="466" t="str">
        <f>Übersetzungstabelle!$A$41</f>
        <v>Zusatzbreite Schiebeflügel
für Griff</v>
      </c>
      <c r="E65" s="386">
        <v>100</v>
      </c>
      <c r="F65" s="19" t="s">
        <v>1</v>
      </c>
      <c r="G65" s="67"/>
      <c r="H65" s="235"/>
      <c r="I65" s="86" t="s">
        <v>17</v>
      </c>
      <c r="J65" s="459" t="str">
        <f>Übersetzungstabelle!A62</f>
        <v>Länge Laufschiene/Blende</v>
      </c>
      <c r="K65" s="460"/>
      <c r="L65" s="106">
        <f>E57</f>
        <v>2000</v>
      </c>
      <c r="M65" s="239" t="s">
        <v>1</v>
      </c>
      <c r="N65" s="51"/>
      <c r="O65" s="29"/>
      <c r="P65" s="551"/>
      <c r="Q65" s="51"/>
      <c r="R65" s="51"/>
      <c r="S65" s="51"/>
      <c r="T65" s="51"/>
      <c r="U65" s="51"/>
      <c r="V65" s="51"/>
      <c r="W65" s="51"/>
    </row>
    <row r="66" spans="2:23" s="46" customFormat="1" ht="15.65" customHeight="1" x14ac:dyDescent="0.35">
      <c r="B66" s="60"/>
      <c r="C66" s="88"/>
      <c r="D66" s="467"/>
      <c r="E66" s="394"/>
      <c r="F66" s="19"/>
      <c r="G66" s="67"/>
      <c r="H66" s="235"/>
      <c r="I66" s="504" t="str">
        <f>IF(L65&gt;4996,Übersetzungstabelle!$A$89,"")</f>
        <v/>
      </c>
      <c r="J66" s="504"/>
      <c r="K66" s="504"/>
      <c r="L66" s="504"/>
      <c r="M66" s="239"/>
      <c r="N66" s="51"/>
      <c r="O66" s="29"/>
      <c r="P66" s="551"/>
      <c r="Q66" s="51"/>
      <c r="R66" s="51"/>
      <c r="S66" s="51"/>
      <c r="T66" s="51"/>
      <c r="U66" s="51"/>
      <c r="V66" s="51"/>
      <c r="W66" s="51"/>
    </row>
    <row r="67" spans="2:23" s="46" customFormat="1" ht="3.25" customHeight="1" x14ac:dyDescent="0.35">
      <c r="B67" s="60"/>
      <c r="C67" s="88"/>
      <c r="D67" s="102"/>
      <c r="E67" s="103"/>
      <c r="F67" s="19"/>
      <c r="G67" s="67"/>
      <c r="H67" s="235"/>
      <c r="I67" s="54"/>
      <c r="J67" s="126"/>
      <c r="K67" s="126"/>
      <c r="L67" s="96"/>
      <c r="M67" s="239"/>
      <c r="N67" s="51"/>
      <c r="O67" s="104"/>
      <c r="P67" s="551"/>
      <c r="Q67" s="51"/>
      <c r="R67" s="51"/>
      <c r="S67" s="51"/>
      <c r="T67" s="51"/>
      <c r="U67" s="51"/>
      <c r="V67" s="51"/>
      <c r="W67" s="51"/>
    </row>
    <row r="68" spans="2:23" s="46" customFormat="1" ht="15.65" customHeight="1" x14ac:dyDescent="0.35">
      <c r="B68" s="60"/>
      <c r="C68" s="385" t="s">
        <v>39</v>
      </c>
      <c r="D68" s="466" t="str">
        <f>Übersetzungstabelle!$A$42</f>
        <v>Zusatzbreite Festflügel
(≥ 3 mm)</v>
      </c>
      <c r="E68" s="392">
        <v>3</v>
      </c>
      <c r="F68" s="19" t="s">
        <v>1</v>
      </c>
      <c r="G68" s="67"/>
      <c r="H68" s="235"/>
      <c r="I68" s="86"/>
      <c r="J68" s="516" t="str">
        <f>Übersetzungstabelle!$A$65</f>
        <v>Länge Abdeckprofil</v>
      </c>
      <c r="K68" s="517"/>
      <c r="L68" s="228">
        <f>$E$57-$L$63-$E$46</f>
        <v>1032.5</v>
      </c>
      <c r="M68" s="239" t="s">
        <v>1</v>
      </c>
      <c r="N68" s="51"/>
      <c r="O68" s="104"/>
      <c r="P68" s="551"/>
      <c r="Q68" s="51"/>
      <c r="R68" s="51"/>
      <c r="S68" s="51"/>
      <c r="T68" s="51"/>
      <c r="U68" s="51"/>
      <c r="V68" s="51"/>
      <c r="W68" s="51"/>
    </row>
    <row r="69" spans="2:23" s="46" customFormat="1" ht="15.65" customHeight="1" x14ac:dyDescent="0.35">
      <c r="B69" s="60"/>
      <c r="C69" s="88"/>
      <c r="D69" s="467"/>
      <c r="E69" s="393"/>
      <c r="F69" s="19"/>
      <c r="G69" s="67"/>
      <c r="H69" s="235"/>
      <c r="I69" s="504" t="str">
        <f>IF(L68&gt;2996,Übersetzungstabelle!$A$89,"")</f>
        <v/>
      </c>
      <c r="J69" s="504"/>
      <c r="K69" s="504"/>
      <c r="L69" s="504"/>
      <c r="M69" s="239"/>
      <c r="N69" s="51"/>
      <c r="O69" s="104"/>
      <c r="P69" s="551"/>
      <c r="Q69" s="51"/>
      <c r="R69" s="51"/>
      <c r="S69" s="51"/>
      <c r="T69" s="51"/>
      <c r="U69" s="51"/>
      <c r="V69" s="51"/>
      <c r="W69" s="51"/>
    </row>
    <row r="70" spans="2:23" s="46" customFormat="1" ht="3.25" customHeight="1" x14ac:dyDescent="0.35">
      <c r="B70" s="60"/>
      <c r="C70" s="88"/>
      <c r="D70" s="102"/>
      <c r="E70" s="103"/>
      <c r="F70" s="19"/>
      <c r="G70" s="67"/>
      <c r="H70" s="235"/>
      <c r="I70" s="54"/>
      <c r="J70" s="102"/>
      <c r="K70" s="102"/>
      <c r="L70" s="103"/>
      <c r="M70" s="239"/>
      <c r="N70" s="51"/>
      <c r="O70" s="104"/>
      <c r="P70" s="551"/>
      <c r="Q70" s="51"/>
      <c r="R70" s="51"/>
      <c r="S70" s="51"/>
      <c r="T70" s="51"/>
      <c r="U70" s="51"/>
      <c r="V70" s="51"/>
      <c r="W70" s="51"/>
    </row>
    <row r="71" spans="2:23" s="46" customFormat="1" ht="15.75" customHeight="1" x14ac:dyDescent="0.35">
      <c r="B71" s="60"/>
      <c r="C71" s="100"/>
      <c r="D71" s="101" t="str">
        <f>Übersetzungstabelle!$A$43</f>
        <v>Gewicht Griff</v>
      </c>
      <c r="E71" s="43">
        <v>0.4</v>
      </c>
      <c r="F71" s="19" t="s">
        <v>5</v>
      </c>
      <c r="G71" s="67"/>
      <c r="H71" s="235"/>
      <c r="I71" s="86"/>
      <c r="J71" s="516" t="str">
        <f>Übersetzungstabelle!$A$66</f>
        <v>Länge Boden-Wand-Profil unten</v>
      </c>
      <c r="K71" s="517"/>
      <c r="L71" s="228">
        <f>IF($F$73=0,0,$L$63)</f>
        <v>967.5</v>
      </c>
      <c r="M71" s="239" t="s">
        <v>1</v>
      </c>
      <c r="N71" s="51"/>
      <c r="O71" s="104"/>
      <c r="P71" s="551"/>
      <c r="Q71" s="51"/>
      <c r="R71" s="51"/>
      <c r="S71" s="51"/>
      <c r="T71" s="51"/>
      <c r="U71" s="51"/>
      <c r="V71" s="51"/>
      <c r="W71" s="51"/>
    </row>
    <row r="72" spans="2:23" s="46" customFormat="1" ht="3.25" customHeight="1" x14ac:dyDescent="0.35">
      <c r="B72" s="60"/>
      <c r="C72" s="88"/>
      <c r="D72" s="105"/>
      <c r="E72" s="85"/>
      <c r="F72" s="70"/>
      <c r="G72" s="62"/>
      <c r="H72" s="235"/>
      <c r="I72" s="54"/>
      <c r="J72" s="102"/>
      <c r="K72" s="102"/>
      <c r="L72" s="103"/>
      <c r="M72" s="239"/>
      <c r="N72" s="51"/>
      <c r="O72" s="104"/>
      <c r="P72" s="551"/>
      <c r="Q72" s="51"/>
      <c r="R72" s="51"/>
      <c r="S72" s="51"/>
      <c r="T72" s="51"/>
      <c r="U72" s="51"/>
      <c r="V72" s="51"/>
      <c r="W72" s="51"/>
    </row>
    <row r="73" spans="2:23" s="46" customFormat="1" ht="15.75" customHeight="1" x14ac:dyDescent="0.35">
      <c r="B73" s="60"/>
      <c r="C73" s="552" t="str">
        <f>Übersetzungstabelle!$A$47</f>
        <v>Hinweis: Bei dieser Einbausituation ist die Verwendung der Portavant Boden-Wand-Profile sowie des Silikonbands obligatorisch.</v>
      </c>
      <c r="D73" s="552"/>
      <c r="E73" s="553"/>
      <c r="F73" s="128">
        <v>1</v>
      </c>
      <c r="G73" s="67"/>
      <c r="H73" s="235"/>
      <c r="I73" s="86"/>
      <c r="J73" s="405" t="str">
        <f>Übersetzungstabelle!$A$68</f>
        <v>Länge Boden-Wand-Profil seitlich</v>
      </c>
      <c r="K73" s="406"/>
      <c r="L73" s="228">
        <f>IF($F$77=0,0,IF($F$73=0,$E$59-59,$E$59-59-16))</f>
        <v>2175</v>
      </c>
      <c r="M73" s="239" t="s">
        <v>1</v>
      </c>
      <c r="N73" s="51"/>
      <c r="O73" s="104"/>
      <c r="P73" s="551"/>
      <c r="Q73" s="51"/>
      <c r="R73" s="51"/>
      <c r="S73" s="51"/>
      <c r="T73" s="51"/>
      <c r="U73" s="51"/>
      <c r="V73" s="51"/>
      <c r="W73" s="51"/>
    </row>
    <row r="74" spans="2:23" s="46" customFormat="1" ht="3.25" customHeight="1" x14ac:dyDescent="0.35">
      <c r="B74" s="60"/>
      <c r="C74" s="552"/>
      <c r="D74" s="552"/>
      <c r="E74" s="553"/>
      <c r="F74" s="70"/>
      <c r="G74" s="62"/>
      <c r="H74" s="235"/>
      <c r="I74" s="54"/>
      <c r="J74" s="126"/>
      <c r="K74" s="126"/>
      <c r="L74" s="96"/>
      <c r="M74" s="239"/>
      <c r="N74" s="51"/>
      <c r="O74" s="104"/>
      <c r="P74" s="551"/>
      <c r="Q74" s="51"/>
      <c r="R74" s="51"/>
      <c r="S74" s="51"/>
      <c r="T74" s="51"/>
      <c r="U74" s="51"/>
      <c r="V74" s="51"/>
      <c r="W74" s="51"/>
    </row>
    <row r="75" spans="2:23" s="46" customFormat="1" ht="15.75" customHeight="1" x14ac:dyDescent="0.35">
      <c r="B75" s="60"/>
      <c r="C75" s="552"/>
      <c r="D75" s="552"/>
      <c r="E75" s="553"/>
      <c r="F75" s="95"/>
      <c r="G75" s="67"/>
      <c r="H75" s="235"/>
      <c r="I75" s="86"/>
      <c r="J75" s="399" t="str">
        <f>Übersetzungstabelle!$A$70</f>
        <v>Ungefähre Länge Silikonband Typ 1 (Art.-Nr. 617 254…)</v>
      </c>
      <c r="K75" s="400"/>
      <c r="L75" s="106">
        <f>IF(ROUNDDOWN($E$63,0)=10,$L$63,0)</f>
        <v>967.5</v>
      </c>
      <c r="M75" s="239" t="s">
        <v>1</v>
      </c>
      <c r="N75" s="51"/>
      <c r="O75" s="104"/>
      <c r="P75" s="551"/>
      <c r="Q75" s="51"/>
      <c r="R75" s="51"/>
      <c r="S75" s="51"/>
      <c r="T75" s="51"/>
      <c r="U75" s="51"/>
      <c r="V75" s="51"/>
      <c r="W75" s="51"/>
    </row>
    <row r="76" spans="2:23" s="46" customFormat="1" ht="3.25" customHeight="1" x14ac:dyDescent="0.35">
      <c r="B76" s="60"/>
      <c r="C76" s="552"/>
      <c r="D76" s="552"/>
      <c r="E76" s="62"/>
      <c r="F76" s="70"/>
      <c r="G76" s="62"/>
      <c r="H76" s="235"/>
      <c r="I76" s="54"/>
      <c r="J76" s="126"/>
      <c r="K76" s="126"/>
      <c r="L76" s="96"/>
      <c r="M76" s="239"/>
      <c r="N76" s="51"/>
      <c r="O76" s="104"/>
      <c r="P76" s="551"/>
      <c r="Q76" s="51"/>
      <c r="R76" s="51"/>
      <c r="S76" s="51"/>
      <c r="T76" s="51"/>
      <c r="U76" s="51"/>
      <c r="V76" s="51"/>
      <c r="W76" s="51"/>
    </row>
    <row r="77" spans="2:23" s="46" customFormat="1" ht="15.75" customHeight="1" x14ac:dyDescent="0.35">
      <c r="B77" s="60"/>
      <c r="C77" s="552"/>
      <c r="D77" s="552"/>
      <c r="E77" s="553"/>
      <c r="F77" s="128">
        <v>1</v>
      </c>
      <c r="G77" s="67"/>
      <c r="H77" s="235"/>
      <c r="I77" s="86"/>
      <c r="J77" s="399" t="str">
        <f>Übersetzungstabelle!$A$71</f>
        <v>Ungefähre Länge Silikonband Typ 2 (Art.-Nr. 617 255…)</v>
      </c>
      <c r="K77" s="400"/>
      <c r="L77" s="106">
        <f>IF(ROUNDDOWN($E$63,0)=10,($L$73+$L$71)*2,0)</f>
        <v>6285</v>
      </c>
      <c r="M77" s="239" t="s">
        <v>1</v>
      </c>
      <c r="N77" s="51"/>
      <c r="O77" s="104"/>
      <c r="P77" s="551"/>
      <c r="Q77" s="51"/>
      <c r="R77" s="51"/>
      <c r="S77" s="51"/>
      <c r="T77" s="51"/>
      <c r="U77" s="51"/>
      <c r="V77" s="51"/>
      <c r="W77" s="51"/>
    </row>
    <row r="78" spans="2:23" s="46" customFormat="1" ht="3.25" customHeight="1" x14ac:dyDescent="0.35">
      <c r="B78" s="60"/>
      <c r="C78" s="552"/>
      <c r="D78" s="552"/>
      <c r="E78" s="553"/>
      <c r="F78" s="70"/>
      <c r="G78" s="62"/>
      <c r="H78" s="235"/>
      <c r="I78" s="54"/>
      <c r="J78" s="126"/>
      <c r="K78" s="126"/>
      <c r="L78" s="96"/>
      <c r="M78" s="239"/>
      <c r="N78" s="51"/>
      <c r="O78" s="104"/>
      <c r="P78" s="551"/>
      <c r="Q78" s="51"/>
      <c r="R78" s="51"/>
      <c r="S78" s="51"/>
      <c r="T78" s="51"/>
      <c r="U78" s="51"/>
      <c r="V78" s="51"/>
      <c r="W78" s="51"/>
    </row>
    <row r="79" spans="2:23" s="46" customFormat="1" ht="15.75" customHeight="1" x14ac:dyDescent="0.35">
      <c r="B79" s="60"/>
      <c r="C79" s="552"/>
      <c r="D79" s="552"/>
      <c r="E79" s="553"/>
      <c r="F79" s="95"/>
      <c r="G79" s="67"/>
      <c r="H79" s="235"/>
      <c r="I79" s="86"/>
      <c r="J79" s="399" t="str">
        <f>Übersetzungstabelle!$A$72</f>
        <v>Ungefähre Länge Silikonband Typ 3 (Art.-Nr. 617 256…)</v>
      </c>
      <c r="K79" s="400"/>
      <c r="L79" s="106">
        <f>IF(ROUNDDOWN($E$63,0)=12,($L$73+$L$71)*2+$L$63,0)</f>
        <v>0</v>
      </c>
      <c r="M79" s="239" t="s">
        <v>1</v>
      </c>
      <c r="N79" s="51"/>
      <c r="O79" s="104"/>
      <c r="P79" s="551"/>
      <c r="Q79" s="51"/>
      <c r="R79" s="51"/>
      <c r="S79" s="51"/>
      <c r="T79" s="51"/>
      <c r="U79" s="51"/>
      <c r="V79" s="51"/>
      <c r="W79" s="51"/>
    </row>
    <row r="80" spans="2:23" s="46" customFormat="1" ht="3.25" customHeight="1" x14ac:dyDescent="0.35">
      <c r="B80" s="60"/>
      <c r="C80" s="552"/>
      <c r="D80" s="552"/>
      <c r="E80" s="553"/>
      <c r="F80" s="128">
        <f>IF($E$73=Übersetzungstabelle!$A$48,1,0)</f>
        <v>0</v>
      </c>
      <c r="G80" s="67"/>
      <c r="H80" s="235"/>
      <c r="I80" s="16"/>
      <c r="J80" s="17"/>
      <c r="K80" s="17"/>
      <c r="L80" s="31"/>
      <c r="M80" s="239"/>
      <c r="N80" s="51"/>
      <c r="O80" s="104"/>
      <c r="P80" s="551"/>
      <c r="Q80" s="51"/>
      <c r="R80" s="51"/>
      <c r="S80" s="51"/>
      <c r="T80" s="51"/>
      <c r="U80" s="51"/>
      <c r="V80" s="51"/>
      <c r="W80" s="51"/>
    </row>
    <row r="81" spans="2:23" s="46" customFormat="1" ht="15.75" customHeight="1" x14ac:dyDescent="0.35">
      <c r="B81" s="60"/>
      <c r="C81" s="552"/>
      <c r="D81" s="552"/>
      <c r="E81" s="553"/>
      <c r="F81" s="128"/>
      <c r="G81" s="67"/>
      <c r="H81" s="235"/>
      <c r="I81" s="461" t="str">
        <f>Übersetzungstabelle!$A$73</f>
        <v>Zur Information:</v>
      </c>
      <c r="J81" s="461"/>
      <c r="K81" s="461"/>
      <c r="L81" s="461"/>
      <c r="M81" s="239"/>
      <c r="N81" s="51"/>
      <c r="O81" s="104"/>
      <c r="P81" s="551"/>
      <c r="Q81" s="51"/>
      <c r="R81" s="51"/>
      <c r="S81" s="51"/>
      <c r="T81" s="51"/>
      <c r="U81" s="51"/>
      <c r="V81" s="51"/>
      <c r="W81" s="51"/>
    </row>
    <row r="82" spans="2:23" s="46" customFormat="1" ht="3.25" customHeight="1" x14ac:dyDescent="0.35">
      <c r="B82" s="60"/>
      <c r="C82" s="411"/>
      <c r="D82" s="411"/>
      <c r="E82" s="134"/>
      <c r="F82" s="128"/>
      <c r="G82" s="67"/>
      <c r="H82" s="235"/>
      <c r="I82" s="16"/>
      <c r="J82" s="17"/>
      <c r="K82" s="17"/>
      <c r="L82" s="31"/>
      <c r="M82" s="239"/>
      <c r="N82" s="51"/>
      <c r="O82" s="104"/>
      <c r="P82" s="551"/>
      <c r="Q82" s="51"/>
      <c r="R82" s="51"/>
      <c r="S82" s="51"/>
      <c r="T82" s="51"/>
      <c r="U82" s="51"/>
      <c r="V82" s="51"/>
      <c r="W82" s="51"/>
    </row>
    <row r="83" spans="2:23" s="46" customFormat="1" ht="15.75" customHeight="1" x14ac:dyDescent="0.35">
      <c r="B83" s="60"/>
      <c r="C83" s="411"/>
      <c r="D83" s="411"/>
      <c r="E83" s="134"/>
      <c r="F83" s="70"/>
      <c r="G83" s="62"/>
      <c r="H83" s="235"/>
      <c r="I83" s="44" t="s">
        <v>62</v>
      </c>
      <c r="J83" s="402" t="str">
        <f>Übersetzungstabelle!$A$74</f>
        <v>Lichte Weite (Türdurchgang)</v>
      </c>
      <c r="K83" s="403"/>
      <c r="L83" s="45">
        <f>$E$57-$L$63-$E$65-$E$46</f>
        <v>932.5</v>
      </c>
      <c r="M83" s="239" t="s">
        <v>1</v>
      </c>
      <c r="N83" s="51"/>
      <c r="O83" s="104"/>
      <c r="P83" s="551"/>
      <c r="Q83" s="51"/>
      <c r="R83" s="51"/>
      <c r="S83" s="51"/>
      <c r="T83" s="51"/>
      <c r="U83" s="51"/>
      <c r="V83" s="51"/>
      <c r="W83" s="51"/>
    </row>
    <row r="84" spans="2:23" s="46" customFormat="1" ht="8.25" customHeight="1" thickBot="1" x14ac:dyDescent="0.4">
      <c r="B84" s="75"/>
      <c r="C84" s="76"/>
      <c r="D84" s="4"/>
      <c r="E84" s="107"/>
      <c r="F84" s="92"/>
      <c r="G84" s="62"/>
      <c r="H84" s="240"/>
      <c r="I84" s="241"/>
      <c r="J84" s="241"/>
      <c r="K84" s="241"/>
      <c r="L84" s="241"/>
      <c r="M84" s="243"/>
      <c r="N84" s="51"/>
      <c r="O84" s="52"/>
      <c r="P84" s="53"/>
      <c r="Q84" s="51"/>
      <c r="R84" s="51"/>
      <c r="S84" s="51"/>
      <c r="T84" s="51"/>
      <c r="U84" s="51"/>
      <c r="V84" s="51"/>
      <c r="W84" s="51"/>
    </row>
    <row r="85" spans="2:23" s="46" customFormat="1" ht="8.25" customHeight="1" x14ac:dyDescent="0.35">
      <c r="B85" s="54"/>
      <c r="C85" s="54"/>
      <c r="D85" s="84"/>
      <c r="E85" s="108"/>
      <c r="F85" s="109"/>
      <c r="G85" s="62"/>
      <c r="N85" s="51"/>
      <c r="O85" s="51"/>
      <c r="P85" s="51"/>
      <c r="Q85" s="51"/>
      <c r="R85" s="51"/>
      <c r="S85" s="51"/>
      <c r="T85" s="51"/>
      <c r="U85" s="51"/>
      <c r="V85" s="51"/>
      <c r="W85" s="51"/>
    </row>
    <row r="86" spans="2:23" s="46" customFormat="1" ht="15.5" x14ac:dyDescent="0.35">
      <c r="B86" s="443" t="str">
        <f>Übersetzungstabelle!A51</f>
        <v>Formeln</v>
      </c>
      <c r="C86" s="444"/>
      <c r="D86" s="444"/>
      <c r="E86" s="444"/>
      <c r="F86" s="445"/>
      <c r="G86" s="156"/>
      <c r="H86" s="526" t="str">
        <f>Übersetzungstabelle!$A$83</f>
        <v>Überprüfung Flügelgewicht, Aspektverhältnis und
Mindestflügelbreite</v>
      </c>
      <c r="I86" s="527"/>
      <c r="J86" s="527"/>
      <c r="K86" s="527"/>
      <c r="L86" s="527"/>
      <c r="M86" s="528"/>
      <c r="N86" s="51"/>
      <c r="O86" s="120"/>
      <c r="P86" s="129" t="str">
        <f>Übersetzungstabelle!$A$105</f>
        <v>Hinweis</v>
      </c>
      <c r="Q86" s="51"/>
      <c r="R86" s="51"/>
      <c r="S86" s="51"/>
      <c r="T86" s="51"/>
      <c r="U86" s="51"/>
      <c r="V86" s="51"/>
      <c r="W86" s="51"/>
    </row>
    <row r="87" spans="2:23" s="46" customFormat="1" ht="15.5" x14ac:dyDescent="0.35">
      <c r="B87" s="24"/>
      <c r="C87" s="401"/>
      <c r="D87" s="401"/>
      <c r="E87" s="401"/>
      <c r="F87" s="387"/>
      <c r="G87" s="156"/>
      <c r="H87" s="529"/>
      <c r="I87" s="530"/>
      <c r="J87" s="530"/>
      <c r="K87" s="530"/>
      <c r="L87" s="530"/>
      <c r="M87" s="531"/>
      <c r="N87" s="51"/>
      <c r="O87" s="248"/>
      <c r="P87" s="388"/>
      <c r="Q87" s="51"/>
      <c r="R87" s="51"/>
      <c r="S87" s="51"/>
      <c r="T87" s="51"/>
      <c r="U87" s="51"/>
      <c r="V87" s="51"/>
      <c r="W87" s="51"/>
    </row>
    <row r="88" spans="2:23" s="46" customFormat="1" ht="8.25" customHeight="1" x14ac:dyDescent="0.35">
      <c r="B88" s="60"/>
      <c r="C88" s="54"/>
      <c r="D88" s="54"/>
      <c r="E88" s="54"/>
      <c r="F88" s="61"/>
      <c r="G88" s="62"/>
      <c r="H88" s="59"/>
      <c r="I88" s="63"/>
      <c r="J88" s="64"/>
      <c r="K88" s="64"/>
      <c r="L88" s="65"/>
      <c r="M88" s="66"/>
      <c r="N88" s="51"/>
      <c r="O88" s="60"/>
      <c r="P88" s="153"/>
      <c r="Q88" s="51"/>
      <c r="R88" s="51"/>
      <c r="S88" s="51"/>
      <c r="T88" s="51"/>
      <c r="U88" s="51"/>
      <c r="V88" s="51"/>
      <c r="W88" s="51"/>
    </row>
    <row r="89" spans="2:23" s="46" customFormat="1" ht="15.75" customHeight="1" x14ac:dyDescent="0.35">
      <c r="B89" s="60"/>
      <c r="C89" s="54" t="s">
        <v>366</v>
      </c>
      <c r="D89" s="54"/>
      <c r="E89" s="54"/>
      <c r="F89" s="61"/>
      <c r="G89" s="67"/>
      <c r="H89" s="60"/>
      <c r="I89" s="399" t="str">
        <f>Übersetzungstabelle!$A$86</f>
        <v>Flügelgewicht Schiebeflügel mit Griff (≤ 50 kg / 80 kg)</v>
      </c>
      <c r="J89" s="400"/>
      <c r="K89" s="135">
        <f>$L$57/1000*$L$61/1000*2.5*ROUNDDOWN($E$61,0)+$E$71</f>
        <v>58.920887499999999</v>
      </c>
      <c r="L89" s="109" t="s">
        <v>5</v>
      </c>
      <c r="M89" s="61" t="str">
        <f>IF($K$89&lt;=80,Übersetzungstabelle!$A$84,Übersetzungstabelle!$A$85)</f>
        <v>Okay.</v>
      </c>
      <c r="N89" s="51"/>
      <c r="O89" s="60"/>
      <c r="P89" s="551" t="str">
        <f>Übersetzungstabelle!$A$106</f>
        <v>Das Flügelgewicht des Schiebeflügels inkl. Griff darf 50 kg (Portavant M 50) bzw. 80 kg (Portavant M 80) nicht überschreiten. 
Das Verhältnis von Höhe zu Breite des Schiebeflügels darf maximal 3 : 1 betragen.
Der Schiebeflügel muss mindestens 330 mm breit sein.</v>
      </c>
      <c r="Q89" s="51"/>
      <c r="R89" s="51"/>
      <c r="S89" s="51"/>
      <c r="T89" s="51"/>
      <c r="U89" s="51"/>
      <c r="V89" s="51"/>
      <c r="W89" s="51"/>
    </row>
    <row r="90" spans="2:23" s="46" customFormat="1" ht="3.25" customHeight="1" x14ac:dyDescent="0.35">
      <c r="B90" s="60"/>
      <c r="C90" s="54"/>
      <c r="D90" s="54"/>
      <c r="E90" s="54"/>
      <c r="F90" s="61"/>
      <c r="G90" s="67"/>
      <c r="H90" s="60"/>
      <c r="I90" s="126"/>
      <c r="J90" s="126"/>
      <c r="K90" s="126"/>
      <c r="L90" s="69"/>
      <c r="M90" s="68"/>
      <c r="N90" s="51"/>
      <c r="O90" s="60"/>
      <c r="P90" s="551"/>
      <c r="Q90" s="51"/>
      <c r="R90" s="51"/>
      <c r="S90" s="51"/>
      <c r="T90" s="51"/>
      <c r="U90" s="51"/>
      <c r="V90" s="51"/>
      <c r="W90" s="51"/>
    </row>
    <row r="91" spans="2:23" s="46" customFormat="1" ht="15.75" customHeight="1" x14ac:dyDescent="0.35">
      <c r="B91" s="60"/>
      <c r="C91" s="46" t="s">
        <v>367</v>
      </c>
      <c r="E91" s="54"/>
      <c r="F91" s="61"/>
      <c r="G91" s="67"/>
      <c r="H91" s="60"/>
      <c r="I91" s="475" t="str">
        <f>IF(K89&lt;=50,Übersetzungstabelle!$A$87,IF(K89&lt;=80,Übersetzungstabelle!$A$88,IF(K89&gt;80,Übersetzungstabelle!$A$89,"")))</f>
        <v>Bitte verwenden Sie die Zubehör-/Komplett-Sets unseres Portavant M 80.</v>
      </c>
      <c r="J91" s="475"/>
      <c r="K91" s="475"/>
      <c r="L91" s="138"/>
      <c r="M91" s="70"/>
      <c r="N91" s="51"/>
      <c r="O91" s="60"/>
      <c r="P91" s="551"/>
      <c r="Q91" s="51"/>
      <c r="R91" s="51"/>
      <c r="S91" s="51"/>
      <c r="T91" s="51"/>
      <c r="U91" s="51"/>
      <c r="V91" s="51"/>
      <c r="W91" s="51"/>
    </row>
    <row r="92" spans="2:23" s="46" customFormat="1" ht="15.75" customHeight="1" x14ac:dyDescent="0.35">
      <c r="B92" s="60"/>
      <c r="C92" s="46" t="s">
        <v>71</v>
      </c>
      <c r="E92" s="54"/>
      <c r="F92" s="61"/>
      <c r="G92" s="67"/>
      <c r="H92" s="60"/>
      <c r="I92" s="475"/>
      <c r="J92" s="475"/>
      <c r="K92" s="475"/>
      <c r="L92" s="138"/>
      <c r="M92" s="70"/>
      <c r="N92" s="51"/>
      <c r="O92" s="60"/>
      <c r="P92" s="551"/>
      <c r="Q92" s="51"/>
      <c r="R92" s="51"/>
      <c r="S92" s="51"/>
      <c r="T92" s="51"/>
      <c r="U92" s="51"/>
      <c r="V92" s="51"/>
      <c r="W92" s="51"/>
    </row>
    <row r="93" spans="2:23" s="46" customFormat="1" ht="3.25" customHeight="1" x14ac:dyDescent="0.35">
      <c r="B93" s="60"/>
      <c r="E93" s="54"/>
      <c r="F93" s="61"/>
      <c r="G93" s="71"/>
      <c r="H93" s="60"/>
      <c r="I93" s="54"/>
      <c r="J93" s="54"/>
      <c r="K93" s="54"/>
      <c r="L93" s="54"/>
      <c r="M93" s="68"/>
      <c r="O93" s="60"/>
      <c r="P93" s="551"/>
    </row>
    <row r="94" spans="2:23" s="46" customFormat="1" ht="15.75" customHeight="1" x14ac:dyDescent="0.35">
      <c r="B94" s="60"/>
      <c r="C94" s="54" t="s">
        <v>42</v>
      </c>
      <c r="E94" s="54"/>
      <c r="F94" s="61"/>
      <c r="G94" s="67"/>
      <c r="H94" s="60"/>
      <c r="I94" s="455" t="str">
        <f>Übersetzungstabelle!$A$90</f>
        <v>Verhältnis von Höhe zu Breite des Schiebeflügels (≤ 3)</v>
      </c>
      <c r="J94" s="456"/>
      <c r="K94" s="136">
        <f>$L$57/$L$61</f>
        <v>2.0657585720995773</v>
      </c>
      <c r="L94" s="54"/>
      <c r="M94" s="61" t="str">
        <f>IF($K$94&lt;=3,Übersetzungstabelle!$A$84,Übersetzungstabelle!$A$85)</f>
        <v>Okay.</v>
      </c>
      <c r="O94" s="60"/>
      <c r="P94" s="551"/>
    </row>
    <row r="95" spans="2:23" s="46" customFormat="1" ht="3.25" customHeight="1" x14ac:dyDescent="0.35">
      <c r="B95" s="60"/>
      <c r="C95" s="54"/>
      <c r="E95" s="54"/>
      <c r="F95" s="61"/>
      <c r="G95" s="62"/>
      <c r="H95" s="60"/>
      <c r="I95" s="54"/>
      <c r="J95" s="54"/>
      <c r="K95" s="54"/>
      <c r="L95" s="54"/>
      <c r="M95" s="61"/>
      <c r="O95" s="60"/>
      <c r="P95" s="551"/>
    </row>
    <row r="96" spans="2:23" s="46" customFormat="1" ht="15.75" customHeight="1" x14ac:dyDescent="0.35">
      <c r="B96" s="60"/>
      <c r="C96" s="54" t="s">
        <v>41</v>
      </c>
      <c r="D96" s="54"/>
      <c r="E96" s="54"/>
      <c r="F96" s="61"/>
      <c r="G96" s="62"/>
      <c r="H96" s="60"/>
      <c r="I96" s="532" t="str">
        <f>IF(K94&gt;3,Übersetzungstabelle!$A$92,"")</f>
        <v/>
      </c>
      <c r="J96" s="532"/>
      <c r="K96" s="532"/>
      <c r="L96" s="138"/>
      <c r="M96" s="72"/>
      <c r="O96" s="60"/>
      <c r="P96" s="551"/>
    </row>
    <row r="97" spans="1:24" s="46" customFormat="1" ht="3.25" customHeight="1" x14ac:dyDescent="0.35">
      <c r="B97" s="60"/>
      <c r="C97" s="54"/>
      <c r="D97" s="54"/>
      <c r="E97" s="54"/>
      <c r="F97" s="61"/>
      <c r="G97" s="62"/>
      <c r="H97" s="60"/>
      <c r="I97" s="54"/>
      <c r="J97" s="54"/>
      <c r="K97" s="54"/>
      <c r="L97" s="54"/>
      <c r="M97" s="61"/>
      <c r="O97" s="60"/>
      <c r="P97" s="551"/>
    </row>
    <row r="98" spans="1:24" s="46" customFormat="1" ht="15.75" customHeight="1" x14ac:dyDescent="0.35">
      <c r="B98" s="60"/>
      <c r="C98" s="54" t="s">
        <v>72</v>
      </c>
      <c r="D98" s="54"/>
      <c r="E98" s="54"/>
      <c r="F98" s="61"/>
      <c r="G98" s="62"/>
      <c r="H98" s="60"/>
      <c r="I98" s="455" t="str">
        <f>Übersetzungstabelle!$A$93</f>
        <v>Glasbreite Schiebeflügel (≥ 330 mm)</v>
      </c>
      <c r="J98" s="456"/>
      <c r="K98" s="140">
        <f>$L$61</f>
        <v>1064.5</v>
      </c>
      <c r="L98" s="114" t="s">
        <v>1</v>
      </c>
      <c r="M98" s="61" t="str">
        <f>IF($K$98&gt;=580,Übersetzungstabelle!$A$84,Übersetzungstabelle!$A$85)</f>
        <v>Okay.</v>
      </c>
      <c r="O98" s="60"/>
      <c r="P98" s="551"/>
    </row>
    <row r="99" spans="1:24" s="46" customFormat="1" ht="3.25" customHeight="1" x14ac:dyDescent="0.35">
      <c r="B99" s="60"/>
      <c r="D99" s="54"/>
      <c r="E99" s="54"/>
      <c r="F99" s="61"/>
      <c r="G99" s="62"/>
      <c r="H99" s="60"/>
      <c r="I99" s="130"/>
      <c r="J99" s="130"/>
      <c r="K99" s="130"/>
      <c r="L99" s="130"/>
      <c r="M99" s="34"/>
      <c r="O99" s="60"/>
      <c r="P99" s="551"/>
    </row>
    <row r="100" spans="1:24" s="46" customFormat="1" ht="15.75" customHeight="1" x14ac:dyDescent="0.35">
      <c r="B100" s="60"/>
      <c r="D100" s="54"/>
      <c r="E100" s="54"/>
      <c r="F100" s="61"/>
      <c r="G100" s="62"/>
      <c r="H100" s="60"/>
      <c r="I100" s="496" t="str">
        <f>IF($K$98&lt;330,Übersetzungstabelle!$A$94,"")</f>
        <v/>
      </c>
      <c r="J100" s="496"/>
      <c r="K100" s="496"/>
      <c r="L100" s="130"/>
      <c r="M100" s="34"/>
      <c r="O100" s="60"/>
      <c r="P100" s="551"/>
    </row>
    <row r="101" spans="1:24" s="46" customFormat="1" ht="15.75" customHeight="1" x14ac:dyDescent="0.35">
      <c r="B101" s="60"/>
      <c r="C101" s="54"/>
      <c r="D101" s="54"/>
      <c r="E101" s="54"/>
      <c r="F101" s="61"/>
      <c r="G101" s="62"/>
      <c r="H101" s="60"/>
      <c r="I101" s="496"/>
      <c r="J101" s="496"/>
      <c r="K101" s="496"/>
      <c r="L101" s="130"/>
      <c r="M101" s="34"/>
      <c r="O101" s="60"/>
      <c r="P101" s="551"/>
    </row>
    <row r="102" spans="1:24" s="46" customFormat="1" ht="8.25" customHeight="1" x14ac:dyDescent="0.35">
      <c r="A102" s="54"/>
      <c r="B102" s="75"/>
      <c r="C102" s="76"/>
      <c r="D102" s="76"/>
      <c r="E102" s="76"/>
      <c r="F102" s="77"/>
      <c r="G102" s="156"/>
      <c r="H102" s="75"/>
      <c r="I102" s="76"/>
      <c r="J102" s="76"/>
      <c r="K102" s="76"/>
      <c r="L102" s="76"/>
      <c r="M102" s="77"/>
      <c r="N102" s="54"/>
      <c r="O102" s="78"/>
      <c r="P102" s="554"/>
    </row>
    <row r="103" spans="1:24" s="46" customFormat="1" ht="8.25" customHeight="1" x14ac:dyDescent="0.35">
      <c r="A103" s="76"/>
      <c r="B103" s="76"/>
      <c r="C103" s="76"/>
      <c r="D103" s="4"/>
      <c r="E103" s="79"/>
      <c r="F103" s="80"/>
      <c r="G103" s="76"/>
      <c r="H103" s="76"/>
      <c r="I103" s="76"/>
      <c r="J103" s="81"/>
      <c r="K103" s="81"/>
      <c r="L103" s="82"/>
      <c r="M103" s="82"/>
      <c r="N103" s="82"/>
      <c r="O103" s="83"/>
      <c r="P103" s="76"/>
      <c r="Q103" s="76"/>
    </row>
    <row r="104" spans="1:24" ht="19" customHeight="1" x14ac:dyDescent="0.25">
      <c r="A104" s="484" t="str">
        <f>Übersetzungstabelle!$A$109</f>
        <v>Willach übernimmt keine Haftung für eventuelle Schäden jeglicher Art, die aus der Benutzung dieses Profil- und Glasmaßrechners entstehen könnten. (01.09.2021 - Rev. 0)</v>
      </c>
      <c r="B104" s="484"/>
      <c r="C104" s="484"/>
      <c r="D104" s="484"/>
      <c r="E104" s="484"/>
      <c r="F104" s="484"/>
      <c r="G104" s="484"/>
      <c r="H104" s="484"/>
      <c r="I104" s="484"/>
      <c r="J104" s="484"/>
      <c r="K104" s="484"/>
      <c r="L104" s="484"/>
      <c r="M104" s="484"/>
      <c r="N104" s="484"/>
      <c r="O104" s="484"/>
      <c r="P104" s="484"/>
    </row>
    <row r="106" spans="1:24" s="264" customFormat="1" ht="15.5" x14ac:dyDescent="0.25">
      <c r="A106" s="261"/>
      <c r="B106" s="478" t="str">
        <f>Übersetzungstabelle!$A$77</f>
        <v>Glasmaße Schiebeflügel</v>
      </c>
      <c r="C106" s="479"/>
      <c r="D106" s="479"/>
      <c r="E106" s="479"/>
      <c r="F106" s="479"/>
      <c r="G106" s="479"/>
      <c r="H106" s="480"/>
      <c r="I106" s="262"/>
      <c r="J106" s="330" t="str">
        <f>Übersetzungstabelle!$A$79</f>
        <v>Bemerkung</v>
      </c>
      <c r="L106" s="478" t="str">
        <f>Übersetzungstabelle!$A$80</f>
        <v>Glasmaße Festflügel</v>
      </c>
      <c r="M106" s="479"/>
      <c r="N106" s="479"/>
      <c r="O106" s="479"/>
      <c r="P106" s="480"/>
      <c r="Q106" s="262"/>
      <c r="R106" s="261"/>
      <c r="S106" s="263"/>
      <c r="T106" s="263"/>
      <c r="U106" s="263"/>
      <c r="V106" s="263"/>
      <c r="W106" s="263"/>
      <c r="X106" s="263"/>
    </row>
    <row r="107" spans="1:24" s="264" customFormat="1" ht="15.5" x14ac:dyDescent="0.25">
      <c r="A107" s="261"/>
      <c r="B107" s="266"/>
      <c r="C107" s="267"/>
      <c r="D107" s="267"/>
      <c r="E107" s="267"/>
      <c r="F107" s="267"/>
      <c r="G107" s="267"/>
      <c r="H107" s="268"/>
      <c r="I107" s="265"/>
      <c r="J107" s="338"/>
      <c r="L107" s="266"/>
      <c r="M107" s="267"/>
      <c r="N107" s="267"/>
      <c r="O107" s="267"/>
      <c r="P107" s="268"/>
      <c r="Q107" s="265"/>
      <c r="R107" s="261"/>
      <c r="S107" s="263"/>
      <c r="T107" s="263"/>
      <c r="U107" s="263"/>
      <c r="V107" s="263"/>
      <c r="W107" s="263"/>
      <c r="X107" s="263"/>
    </row>
    <row r="108" spans="1:24" s="264" customFormat="1" ht="15.5" x14ac:dyDescent="0.25">
      <c r="A108" s="261"/>
      <c r="B108" s="269"/>
      <c r="C108" s="262"/>
      <c r="D108" s="262"/>
      <c r="E108" s="262"/>
      <c r="F108" s="265"/>
      <c r="G108" s="262"/>
      <c r="H108" s="270"/>
      <c r="I108" s="262"/>
      <c r="J108" s="338"/>
      <c r="L108" s="269"/>
      <c r="M108" s="262"/>
      <c r="N108" s="262"/>
      <c r="O108" s="262"/>
      <c r="P108" s="270"/>
      <c r="Q108" s="265"/>
      <c r="R108" s="261"/>
      <c r="S108" s="263"/>
      <c r="T108" s="263"/>
      <c r="U108" s="263"/>
      <c r="V108" s="263"/>
      <c r="W108" s="263"/>
      <c r="X108" s="263"/>
    </row>
    <row r="109" spans="1:24" s="264" customFormat="1" ht="15.75" customHeight="1" x14ac:dyDescent="0.25">
      <c r="A109" s="261"/>
      <c r="B109" s="272"/>
      <c r="C109" s="273"/>
      <c r="D109" s="274"/>
      <c r="E109" s="275"/>
      <c r="F109" s="262"/>
      <c r="G109" s="262"/>
      <c r="H109" s="270"/>
      <c r="I109" s="262"/>
      <c r="J109" s="338"/>
      <c r="L109" s="269"/>
      <c r="M109" s="262"/>
      <c r="N109" s="262"/>
      <c r="O109" s="262"/>
      <c r="P109" s="270"/>
      <c r="Q109" s="262"/>
      <c r="R109" s="261"/>
      <c r="S109" s="263"/>
      <c r="U109" s="263"/>
      <c r="V109" s="263"/>
      <c r="W109" s="263"/>
      <c r="X109" s="263"/>
    </row>
    <row r="110" spans="1:24" s="264" customFormat="1" ht="15.75" customHeight="1" x14ac:dyDescent="0.25">
      <c r="A110" s="263"/>
      <c r="B110" s="276"/>
      <c r="C110" s="273"/>
      <c r="D110" s="277"/>
      <c r="E110" s="275"/>
      <c r="F110" s="273"/>
      <c r="G110" s="271"/>
      <c r="H110" s="278"/>
      <c r="I110" s="271"/>
      <c r="J110" s="338"/>
      <c r="L110" s="272"/>
      <c r="M110" s="279"/>
      <c r="N110" s="274"/>
      <c r="O110" s="274"/>
      <c r="P110" s="280"/>
      <c r="Q110" s="275"/>
      <c r="R110" s="281"/>
      <c r="S110" s="281"/>
      <c r="U110" s="281"/>
      <c r="V110" s="281"/>
      <c r="W110" s="281"/>
      <c r="X110" s="281"/>
    </row>
    <row r="111" spans="1:24" s="264" customFormat="1" ht="15.5" x14ac:dyDescent="0.25">
      <c r="A111" s="263"/>
      <c r="B111" s="276"/>
      <c r="C111" s="271"/>
      <c r="D111" s="277"/>
      <c r="E111" s="275"/>
      <c r="F111" s="271"/>
      <c r="G111" s="271"/>
      <c r="H111" s="282"/>
      <c r="I111" s="265"/>
      <c r="J111" s="338"/>
      <c r="L111" s="276"/>
      <c r="M111" s="283"/>
      <c r="N111" s="284"/>
      <c r="O111" s="284"/>
      <c r="P111" s="285"/>
      <c r="Q111" s="275"/>
      <c r="R111" s="281"/>
      <c r="S111" s="281"/>
      <c r="U111" s="281"/>
      <c r="V111" s="281"/>
      <c r="W111" s="281"/>
      <c r="X111" s="281"/>
    </row>
    <row r="112" spans="1:24" s="264" customFormat="1" ht="15.5" x14ac:dyDescent="0.25">
      <c r="A112" s="263"/>
      <c r="B112" s="276"/>
      <c r="C112" s="273"/>
      <c r="D112" s="277"/>
      <c r="E112" s="275"/>
      <c r="F112" s="273"/>
      <c r="G112" s="271"/>
      <c r="H112" s="278"/>
      <c r="I112" s="271"/>
      <c r="J112" s="338"/>
      <c r="L112" s="272"/>
      <c r="M112" s="279"/>
      <c r="N112" s="274"/>
      <c r="O112" s="274"/>
      <c r="P112" s="286"/>
      <c r="Q112" s="275"/>
      <c r="R112" s="281"/>
      <c r="S112" s="281"/>
      <c r="U112" s="281"/>
      <c r="V112" s="281"/>
      <c r="W112" s="281"/>
      <c r="X112" s="281"/>
    </row>
    <row r="113" spans="1:24" s="264" customFormat="1" ht="15.5" x14ac:dyDescent="0.25">
      <c r="A113" s="263"/>
      <c r="B113" s="276"/>
      <c r="C113" s="271"/>
      <c r="D113" s="277"/>
      <c r="E113" s="275"/>
      <c r="F113" s="271"/>
      <c r="G113" s="271"/>
      <c r="H113" s="282"/>
      <c r="I113" s="265"/>
      <c r="J113" s="338"/>
      <c r="L113" s="276"/>
      <c r="M113" s="283"/>
      <c r="N113" s="284"/>
      <c r="O113" s="284"/>
      <c r="P113" s="287"/>
      <c r="Q113" s="275"/>
      <c r="R113" s="281"/>
      <c r="S113" s="281"/>
      <c r="U113" s="281"/>
      <c r="V113" s="281"/>
      <c r="W113" s="281"/>
      <c r="X113" s="281"/>
    </row>
    <row r="114" spans="1:24" s="264" customFormat="1" ht="15.5" x14ac:dyDescent="0.25">
      <c r="A114" s="263"/>
      <c r="B114" s="276"/>
      <c r="C114" s="273"/>
      <c r="D114" s="277"/>
      <c r="E114" s="275"/>
      <c r="F114" s="273"/>
      <c r="G114" s="271"/>
      <c r="H114" s="278"/>
      <c r="I114" s="271"/>
      <c r="J114" s="338"/>
      <c r="L114" s="272"/>
      <c r="M114" s="279"/>
      <c r="N114" s="274"/>
      <c r="O114" s="274"/>
      <c r="P114" s="286"/>
      <c r="Q114" s="275"/>
      <c r="R114" s="281"/>
      <c r="S114" s="281"/>
      <c r="U114" s="281"/>
      <c r="V114" s="281"/>
      <c r="W114" s="281"/>
      <c r="X114" s="281"/>
    </row>
    <row r="115" spans="1:24" s="264" customFormat="1" ht="15.75" customHeight="1" x14ac:dyDescent="0.25">
      <c r="A115" s="263"/>
      <c r="B115" s="276"/>
      <c r="C115" s="273"/>
      <c r="D115" s="277"/>
      <c r="E115" s="275"/>
      <c r="F115" s="271"/>
      <c r="G115" s="271"/>
      <c r="H115" s="282"/>
      <c r="I115" s="265"/>
      <c r="J115" s="338"/>
      <c r="L115" s="276"/>
      <c r="M115" s="283"/>
      <c r="N115" s="284"/>
      <c r="O115" s="284"/>
      <c r="P115" s="287"/>
      <c r="Q115" s="275"/>
      <c r="R115" s="281"/>
      <c r="S115" s="281"/>
      <c r="U115" s="281"/>
      <c r="V115" s="281"/>
      <c r="W115" s="281"/>
      <c r="X115" s="281"/>
    </row>
    <row r="116" spans="1:24" s="264" customFormat="1" ht="15.75" customHeight="1" x14ac:dyDescent="0.25">
      <c r="A116" s="263"/>
      <c r="B116" s="276"/>
      <c r="C116" s="273"/>
      <c r="D116" s="277"/>
      <c r="E116" s="275"/>
      <c r="F116" s="273"/>
      <c r="G116" s="271"/>
      <c r="H116" s="278"/>
      <c r="I116" s="271"/>
      <c r="J116" s="338"/>
      <c r="L116" s="272"/>
      <c r="M116" s="279"/>
      <c r="N116" s="274"/>
      <c r="O116" s="274"/>
      <c r="P116" s="280"/>
      <c r="Q116" s="271"/>
      <c r="R116" s="281"/>
      <c r="S116" s="281"/>
      <c r="U116" s="281"/>
      <c r="V116" s="281"/>
      <c r="W116" s="281"/>
      <c r="X116" s="281"/>
    </row>
    <row r="117" spans="1:24" s="264" customFormat="1" ht="15.5" x14ac:dyDescent="0.25">
      <c r="A117" s="263"/>
      <c r="B117" s="276"/>
      <c r="C117" s="273"/>
      <c r="D117" s="277"/>
      <c r="E117" s="275"/>
      <c r="F117" s="273"/>
      <c r="G117" s="273"/>
      <c r="H117" s="288"/>
      <c r="I117" s="289"/>
      <c r="J117" s="338"/>
      <c r="L117" s="290"/>
      <c r="M117" s="283"/>
      <c r="N117" s="291"/>
      <c r="O117" s="291"/>
      <c r="P117" s="287"/>
      <c r="Q117" s="275"/>
      <c r="R117" s="281"/>
      <c r="S117" s="281"/>
      <c r="U117" s="281"/>
      <c r="V117" s="281"/>
      <c r="W117" s="281"/>
      <c r="X117" s="281"/>
    </row>
    <row r="118" spans="1:24" s="264" customFormat="1" ht="15.5" x14ac:dyDescent="0.25">
      <c r="B118" s="276"/>
      <c r="C118" s="273"/>
      <c r="D118" s="277"/>
      <c r="E118" s="275"/>
      <c r="F118" s="273"/>
      <c r="G118" s="271"/>
      <c r="H118" s="278"/>
      <c r="I118" s="271"/>
      <c r="J118" s="338"/>
      <c r="L118" s="272"/>
      <c r="M118" s="279"/>
      <c r="N118" s="274"/>
      <c r="O118" s="274"/>
      <c r="P118" s="286"/>
      <c r="Q118" s="275"/>
      <c r="R118" s="281"/>
      <c r="S118" s="281"/>
      <c r="U118" s="281"/>
      <c r="V118" s="281"/>
      <c r="W118" s="281"/>
      <c r="X118" s="281"/>
    </row>
    <row r="119" spans="1:24" s="264" customFormat="1" ht="15.5" x14ac:dyDescent="0.25">
      <c r="B119" s="276"/>
      <c r="C119" s="273"/>
      <c r="D119" s="277"/>
      <c r="E119" s="275"/>
      <c r="F119" s="273"/>
      <c r="G119" s="273"/>
      <c r="H119" s="282"/>
      <c r="I119" s="265"/>
      <c r="J119" s="338"/>
      <c r="L119" s="276"/>
      <c r="M119" s="283"/>
      <c r="N119" s="284"/>
      <c r="O119" s="284"/>
      <c r="P119" s="287"/>
      <c r="Q119" s="275"/>
      <c r="R119" s="281"/>
      <c r="S119" s="281"/>
      <c r="U119" s="281"/>
      <c r="V119" s="281"/>
      <c r="W119" s="281"/>
      <c r="X119" s="281"/>
    </row>
    <row r="120" spans="1:24" s="264" customFormat="1" ht="15.5" x14ac:dyDescent="0.25">
      <c r="B120" s="276"/>
      <c r="C120" s="273"/>
      <c r="D120" s="277"/>
      <c r="E120" s="275"/>
      <c r="F120" s="273"/>
      <c r="G120" s="271"/>
      <c r="H120" s="278"/>
      <c r="I120" s="271"/>
      <c r="J120" s="338"/>
      <c r="L120" s="272"/>
      <c r="M120" s="279"/>
      <c r="N120" s="274"/>
      <c r="O120" s="274"/>
      <c r="P120" s="280"/>
      <c r="Q120" s="275"/>
      <c r="R120" s="281"/>
      <c r="S120" s="281"/>
      <c r="U120" s="281"/>
      <c r="V120" s="281"/>
      <c r="W120" s="281"/>
      <c r="X120" s="281"/>
    </row>
    <row r="121" spans="1:24" s="264" customFormat="1" ht="15.5" x14ac:dyDescent="0.25">
      <c r="B121" s="276"/>
      <c r="C121" s="273"/>
      <c r="D121" s="277"/>
      <c r="E121" s="275"/>
      <c r="F121" s="273"/>
      <c r="G121" s="273"/>
      <c r="H121" s="285"/>
      <c r="I121" s="273"/>
      <c r="J121" s="338"/>
      <c r="L121" s="292"/>
      <c r="M121" s="283"/>
      <c r="N121" s="274"/>
      <c r="O121" s="274"/>
      <c r="P121" s="280"/>
      <c r="Q121" s="275"/>
      <c r="R121" s="281"/>
      <c r="S121" s="281"/>
      <c r="U121" s="281"/>
      <c r="V121" s="281"/>
      <c r="W121" s="281"/>
      <c r="X121" s="281"/>
    </row>
    <row r="122" spans="1:24" s="264" customFormat="1" ht="15.5" x14ac:dyDescent="0.25">
      <c r="B122" s="276"/>
      <c r="C122" s="273"/>
      <c r="D122" s="274"/>
      <c r="E122" s="275"/>
      <c r="F122" s="273"/>
      <c r="G122" s="271"/>
      <c r="H122" s="278"/>
      <c r="I122" s="271"/>
      <c r="J122" s="338"/>
      <c r="L122" s="272"/>
      <c r="M122" s="279"/>
      <c r="N122" s="274"/>
      <c r="O122" s="274"/>
      <c r="P122" s="293"/>
      <c r="Q122" s="275"/>
      <c r="R122" s="281"/>
      <c r="S122" s="281"/>
      <c r="U122" s="281"/>
      <c r="V122" s="281"/>
      <c r="W122" s="281"/>
      <c r="X122" s="281"/>
    </row>
    <row r="123" spans="1:24" s="264" customFormat="1" ht="15.5" x14ac:dyDescent="0.25">
      <c r="B123" s="276"/>
      <c r="C123" s="273"/>
      <c r="D123" s="274"/>
      <c r="E123" s="275"/>
      <c r="F123" s="273"/>
      <c r="G123" s="273"/>
      <c r="H123" s="285"/>
      <c r="I123" s="273"/>
      <c r="J123" s="338"/>
      <c r="L123" s="292"/>
      <c r="M123" s="279"/>
      <c r="N123" s="274"/>
      <c r="O123" s="274"/>
      <c r="P123" s="280"/>
      <c r="Q123" s="275"/>
      <c r="R123" s="281"/>
      <c r="S123" s="281"/>
      <c r="U123" s="281"/>
      <c r="V123" s="281"/>
      <c r="W123" s="281"/>
      <c r="X123" s="281"/>
    </row>
    <row r="124" spans="1:24" s="264" customFormat="1" ht="16" customHeight="1" x14ac:dyDescent="0.25">
      <c r="B124" s="276"/>
      <c r="C124" s="273"/>
      <c r="D124" s="277"/>
      <c r="E124" s="275"/>
      <c r="F124" s="273"/>
      <c r="G124" s="273"/>
      <c r="H124" s="285"/>
      <c r="I124" s="273"/>
      <c r="J124" s="338"/>
      <c r="L124" s="292"/>
      <c r="M124" s="273"/>
      <c r="N124" s="273"/>
      <c r="O124" s="274"/>
      <c r="P124" s="294"/>
      <c r="Q124" s="275"/>
      <c r="R124" s="275"/>
      <c r="S124" s="281"/>
      <c r="T124" s="281"/>
    </row>
    <row r="125" spans="1:24" s="264" customFormat="1" ht="16" customHeight="1" x14ac:dyDescent="0.25">
      <c r="B125" s="276"/>
      <c r="C125" s="273"/>
      <c r="D125" s="277"/>
      <c r="E125" s="275"/>
      <c r="F125" s="273"/>
      <c r="G125" s="273"/>
      <c r="H125" s="278"/>
      <c r="I125" s="271"/>
      <c r="J125" s="338"/>
      <c r="L125" s="272"/>
      <c r="M125" s="271"/>
      <c r="N125" s="273"/>
      <c r="O125" s="274"/>
      <c r="P125" s="294"/>
      <c r="Q125" s="275"/>
      <c r="R125" s="275"/>
      <c r="S125" s="281"/>
      <c r="T125" s="281"/>
    </row>
    <row r="126" spans="1:24" s="264" customFormat="1" ht="15.75" customHeight="1" x14ac:dyDescent="0.25">
      <c r="B126" s="269"/>
      <c r="C126" s="262"/>
      <c r="D126" s="262"/>
      <c r="E126" s="262"/>
      <c r="F126" s="262"/>
      <c r="G126" s="262"/>
      <c r="H126" s="270"/>
      <c r="I126" s="262"/>
      <c r="J126" s="338"/>
      <c r="L126" s="269"/>
      <c r="M126" s="262"/>
      <c r="N126" s="262"/>
      <c r="O126" s="262"/>
      <c r="P126" s="270"/>
      <c r="Q126" s="275"/>
      <c r="R126" s="281"/>
      <c r="S126" s="281"/>
      <c r="U126" s="281"/>
      <c r="V126" s="281"/>
      <c r="W126" s="281"/>
      <c r="X126" s="281"/>
    </row>
    <row r="127" spans="1:24" s="264" customFormat="1" ht="15.75" customHeight="1" x14ac:dyDescent="0.25">
      <c r="B127" s="269"/>
      <c r="C127" s="262"/>
      <c r="D127" s="262"/>
      <c r="E127" s="262"/>
      <c r="F127" s="262"/>
      <c r="G127" s="262"/>
      <c r="H127" s="270"/>
      <c r="I127" s="262"/>
      <c r="J127" s="338"/>
      <c r="L127" s="269"/>
      <c r="M127" s="262"/>
      <c r="N127" s="262"/>
      <c r="O127" s="262"/>
      <c r="P127" s="270"/>
      <c r="Q127" s="275"/>
      <c r="R127" s="281"/>
      <c r="S127" s="281"/>
      <c r="U127" s="281"/>
      <c r="V127" s="281"/>
      <c r="W127" s="281"/>
      <c r="X127" s="281"/>
    </row>
    <row r="128" spans="1:24" s="264" customFormat="1" ht="15.5" x14ac:dyDescent="0.25">
      <c r="B128" s="276"/>
      <c r="C128" s="273"/>
      <c r="D128" s="277"/>
      <c r="E128" s="275"/>
      <c r="F128" s="273"/>
      <c r="G128" s="273"/>
      <c r="H128" s="282"/>
      <c r="I128" s="265"/>
      <c r="J128" s="338"/>
      <c r="L128" s="276"/>
      <c r="M128" s="295"/>
      <c r="N128" s="284"/>
      <c r="O128" s="284"/>
      <c r="P128" s="285"/>
      <c r="Q128" s="273"/>
      <c r="R128" s="281"/>
      <c r="S128" s="281"/>
      <c r="U128" s="281"/>
      <c r="V128" s="281"/>
      <c r="W128" s="281"/>
      <c r="X128" s="281"/>
    </row>
    <row r="129" spans="1:25" s="264" customFormat="1" ht="15.5" x14ac:dyDescent="0.25">
      <c r="B129" s="297"/>
      <c r="C129" s="296"/>
      <c r="D129" s="296"/>
      <c r="E129" s="296"/>
      <c r="F129" s="273"/>
      <c r="G129" s="273"/>
      <c r="H129" s="278"/>
      <c r="I129" s="271"/>
      <c r="J129" s="338"/>
      <c r="L129" s="272"/>
      <c r="M129" s="271"/>
      <c r="N129" s="271"/>
      <c r="O129" s="271"/>
      <c r="P129" s="278"/>
      <c r="Q129" s="271"/>
      <c r="R129" s="281"/>
      <c r="S129" s="281"/>
      <c r="U129" s="281"/>
      <c r="V129" s="281"/>
      <c r="W129" s="281"/>
      <c r="X129" s="281"/>
    </row>
    <row r="130" spans="1:25" s="264" customFormat="1" ht="15.5" x14ac:dyDescent="0.35">
      <c r="B130" s="269"/>
      <c r="C130" s="262"/>
      <c r="D130" s="262"/>
      <c r="E130" s="262"/>
      <c r="F130" s="273"/>
      <c r="G130" s="298"/>
      <c r="H130" s="299"/>
      <c r="I130" s="298"/>
      <c r="J130" s="338"/>
      <c r="L130" s="300"/>
      <c r="M130" s="298"/>
      <c r="N130" s="298"/>
      <c r="O130" s="298"/>
      <c r="P130" s="299"/>
      <c r="Q130" s="298"/>
      <c r="R130" s="281"/>
      <c r="S130" s="281"/>
      <c r="U130" s="281"/>
      <c r="V130" s="281"/>
      <c r="W130" s="281"/>
      <c r="X130" s="281"/>
    </row>
    <row r="131" spans="1:25" s="264" customFormat="1" ht="15.5" x14ac:dyDescent="0.35">
      <c r="B131" s="272"/>
      <c r="C131" s="273"/>
      <c r="D131" s="274"/>
      <c r="E131" s="275"/>
      <c r="F131" s="273"/>
      <c r="G131" s="273"/>
      <c r="H131" s="301"/>
      <c r="I131" s="62"/>
      <c r="J131" s="338"/>
      <c r="L131" s="244"/>
      <c r="M131" s="404"/>
      <c r="N131" s="226"/>
      <c r="O131" s="226"/>
      <c r="P131" s="89"/>
      <c r="Q131" s="296"/>
      <c r="R131" s="281"/>
      <c r="S131" s="281"/>
      <c r="U131" s="281"/>
      <c r="V131" s="281"/>
      <c r="W131" s="281"/>
      <c r="X131" s="281"/>
    </row>
    <row r="132" spans="1:25" s="264" customFormat="1" ht="15.5" x14ac:dyDescent="0.25">
      <c r="B132" s="269"/>
      <c r="C132" s="273"/>
      <c r="D132" s="274"/>
      <c r="E132" s="275"/>
      <c r="F132" s="273"/>
      <c r="G132" s="273"/>
      <c r="H132" s="270"/>
      <c r="I132" s="262"/>
      <c r="J132" s="338"/>
      <c r="L132" s="269"/>
      <c r="M132" s="262"/>
      <c r="N132" s="262"/>
      <c r="O132" s="262"/>
      <c r="P132" s="270"/>
      <c r="Q132" s="296"/>
      <c r="R132" s="281"/>
      <c r="S132" s="281"/>
      <c r="U132" s="281"/>
      <c r="V132" s="281"/>
      <c r="W132" s="281"/>
      <c r="X132" s="281"/>
    </row>
    <row r="133" spans="1:25" s="264" customFormat="1" ht="15.5" x14ac:dyDescent="0.35">
      <c r="B133" s="272"/>
      <c r="C133" s="273"/>
      <c r="D133" s="274"/>
      <c r="E133" s="275"/>
      <c r="F133" s="273"/>
      <c r="G133" s="273"/>
      <c r="H133" s="301"/>
      <c r="I133" s="62"/>
      <c r="J133" s="338"/>
      <c r="L133" s="297"/>
      <c r="M133" s="296"/>
      <c r="N133" s="296"/>
      <c r="O133" s="296"/>
      <c r="P133" s="89"/>
      <c r="Q133" s="296"/>
      <c r="R133" s="281"/>
      <c r="S133" s="281"/>
      <c r="U133" s="281"/>
      <c r="V133" s="281"/>
      <c r="W133" s="281"/>
      <c r="X133" s="281"/>
    </row>
    <row r="134" spans="1:25" s="264" customFormat="1" ht="15.5" x14ac:dyDescent="0.25">
      <c r="B134" s="276"/>
      <c r="C134" s="476" t="str">
        <f>Übersetzungstabelle!$A$78</f>
        <v>(Ggf. Glasbohrungen für Griffe und/oder mechanische Schlösser erforderlich.)</v>
      </c>
      <c r="D134" s="476"/>
      <c r="E134" s="476"/>
      <c r="F134" s="476"/>
      <c r="G134" s="476"/>
      <c r="H134" s="282"/>
      <c r="I134" s="271"/>
      <c r="J134" s="338"/>
      <c r="L134" s="500" t="str">
        <f>Übersetzungstabelle!$A$81</f>
        <v>(Bei der obligatorischen Verwendung des Boden-Wand-Profils (U-Profil) muss WF (Glasbreite Festflügel) um 6 mm gekürzt werden.)</v>
      </c>
      <c r="M134" s="476"/>
      <c r="N134" s="476"/>
      <c r="O134" s="476"/>
      <c r="P134" s="501"/>
      <c r="Q134" s="296"/>
      <c r="R134" s="281"/>
      <c r="S134" s="281"/>
      <c r="U134" s="281"/>
      <c r="V134" s="281"/>
      <c r="W134" s="281"/>
      <c r="X134" s="281"/>
    </row>
    <row r="135" spans="1:25" s="264" customFormat="1" ht="15.75" customHeight="1" x14ac:dyDescent="0.25">
      <c r="B135" s="328"/>
      <c r="C135" s="477"/>
      <c r="D135" s="477"/>
      <c r="E135" s="477"/>
      <c r="F135" s="477"/>
      <c r="G135" s="477"/>
      <c r="H135" s="331"/>
      <c r="I135" s="262"/>
      <c r="J135" s="339"/>
      <c r="L135" s="502"/>
      <c r="M135" s="477"/>
      <c r="N135" s="477"/>
      <c r="O135" s="477"/>
      <c r="P135" s="503"/>
      <c r="Q135" s="271"/>
      <c r="R135" s="281"/>
      <c r="S135" s="281"/>
      <c r="U135" s="281"/>
      <c r="V135" s="281"/>
      <c r="W135" s="281"/>
      <c r="X135" s="281"/>
    </row>
    <row r="136" spans="1:25" s="264" customFormat="1" ht="10" customHeight="1" x14ac:dyDescent="0.25">
      <c r="B136" s="281"/>
      <c r="C136" s="326"/>
      <c r="D136" s="326"/>
      <c r="E136" s="326"/>
      <c r="F136" s="329"/>
      <c r="G136" s="273"/>
      <c r="H136" s="273"/>
      <c r="I136" s="326"/>
      <c r="J136" s="326"/>
      <c r="K136" s="326"/>
      <c r="Q136" s="326"/>
      <c r="R136" s="271"/>
      <c r="S136" s="281"/>
      <c r="T136" s="281"/>
      <c r="V136" s="281"/>
      <c r="W136" s="281"/>
      <c r="X136" s="281"/>
      <c r="Y136" s="281"/>
    </row>
    <row r="137" spans="1:25" ht="19" customHeight="1" x14ac:dyDescent="0.25">
      <c r="A137" s="484" t="str">
        <f>Übersetzungstabelle!$A$109</f>
        <v>Willach übernimmt keine Haftung für eventuelle Schäden jeglicher Art, die aus der Benutzung dieses Profil- und Glasmaßrechners entstehen könnten. (01.09.2021 - Rev. 0)</v>
      </c>
      <c r="B137" s="484"/>
      <c r="C137" s="484"/>
      <c r="D137" s="484"/>
      <c r="E137" s="484"/>
      <c r="F137" s="484"/>
      <c r="G137" s="484"/>
      <c r="H137" s="484"/>
      <c r="I137" s="484"/>
      <c r="J137" s="484"/>
      <c r="K137" s="484"/>
      <c r="L137" s="484"/>
      <c r="M137" s="484"/>
      <c r="N137" s="484"/>
      <c r="O137" s="484"/>
      <c r="P137" s="484"/>
      <c r="Q137" s="258"/>
    </row>
  </sheetData>
  <sheetProtection password="CB24" sheet="1" objects="1" scenarios="1" selectLockedCells="1"/>
  <mergeCells count="43">
    <mergeCell ref="B86:F86"/>
    <mergeCell ref="H86:M87"/>
    <mergeCell ref="A137:P137"/>
    <mergeCell ref="I100:K101"/>
    <mergeCell ref="A104:P104"/>
    <mergeCell ref="B106:H106"/>
    <mergeCell ref="L106:P106"/>
    <mergeCell ref="C134:G135"/>
    <mergeCell ref="L134:P135"/>
    <mergeCell ref="P89:P102"/>
    <mergeCell ref="I94:J94"/>
    <mergeCell ref="I96:K96"/>
    <mergeCell ref="I98:J98"/>
    <mergeCell ref="I91:K92"/>
    <mergeCell ref="B55:F55"/>
    <mergeCell ref="H55:M55"/>
    <mergeCell ref="J57:K57"/>
    <mergeCell ref="I66:L66"/>
    <mergeCell ref="D68:D69"/>
    <mergeCell ref="J68:K68"/>
    <mergeCell ref="I69:L69"/>
    <mergeCell ref="P57:P83"/>
    <mergeCell ref="J59:K59"/>
    <mergeCell ref="J61:K61"/>
    <mergeCell ref="J63:K63"/>
    <mergeCell ref="D65:D66"/>
    <mergeCell ref="J65:K65"/>
    <mergeCell ref="C73:D81"/>
    <mergeCell ref="E73:E75"/>
    <mergeCell ref="J71:K71"/>
    <mergeCell ref="E77:E81"/>
    <mergeCell ref="I81:L81"/>
    <mergeCell ref="B1:M1"/>
    <mergeCell ref="P1:Q2"/>
    <mergeCell ref="A3:Q39"/>
    <mergeCell ref="B40:F40"/>
    <mergeCell ref="H40:M40"/>
    <mergeCell ref="P41:P52"/>
    <mergeCell ref="J42:K42"/>
    <mergeCell ref="J44:K44"/>
    <mergeCell ref="J48:K48"/>
    <mergeCell ref="I50:L50"/>
    <mergeCell ref="J52:K52"/>
  </mergeCells>
  <conditionalFormatting sqref="L68">
    <cfRule type="cellIs" dxfId="7" priority="3" operator="greaterThan">
      <formula>2996</formula>
    </cfRule>
  </conditionalFormatting>
  <conditionalFormatting sqref="L65">
    <cfRule type="cellIs" dxfId="6" priority="2" operator="greaterThan">
      <formula>4996</formula>
    </cfRule>
  </conditionalFormatting>
  <dataValidations count="17">
    <dataValidation allowBlank="1" showInputMessage="1" showErrorMessage="1" prompt="Haben Sie daran gedacht, in Spalte K &quot;Ja&quot; auszuwählen? Sonst wird der hier eingetragene Wunschwert nicht übernommen." sqref="P123" xr:uid="{B0CE46FD-5FDC-41AD-B6BD-6BB744578AFD}"/>
    <dataValidation allowBlank="1" showErrorMessage="1" sqref="P116" xr:uid="{0EC895EF-1501-4434-BB19-375A73F87B3F}"/>
    <dataValidation allowBlank="1" showErrorMessage="1" prompt="Haben Sie daran gedacht, in Spalte K &quot;Ja&quot; auszuwählen? Sonst wird der hier eingetragene Wunschwert nicht übernommen." sqref="P120" xr:uid="{661A489C-B172-444F-AF71-3D23836533F0}"/>
    <dataValidation type="list" errorStyle="warning" allowBlank="1" showErrorMessage="1" errorTitle="Unzulässige Eingabe!" error="Bitte wählen Sie aus der Drop-Down-Liste aus." promptTitle="Unzulässige Eingabe" prompt="Bitte wählen Sie aus dem Drop-Down-Menü aus." sqref="E83" xr:uid="{0A0A9B12-FDCD-49B3-899C-2ABECBE28854}">
      <formula1>$A$32:$A$33</formula1>
    </dataValidation>
    <dataValidation type="list" operator="greaterThan" allowBlank="1" showErrorMessage="1" errorTitle="Unzulässige Eingabe!" error="Bitte wählen Sie aus der Drop-Down-Liste aus._x000a__x000a_Please select from the drop-down list._x000a__x000a_Veuillez sélectionner dans la liste déroulante._x000a__x000a_Seleccione de la lista desplegable." sqref="E63" xr:uid="{A2A22613-3948-4BAF-B4BF-697D995284FB}">
      <mc:AlternateContent xmlns:x12ac="http://schemas.microsoft.com/office/spreadsheetml/2011/1/ac" xmlns:mc="http://schemas.openxmlformats.org/markup-compatibility/2006">
        <mc:Choice Requires="x12ac">
          <x12ac:list>10," 10,76", 12," 12,76"</x12ac:list>
        </mc:Choice>
        <mc:Fallback>
          <formula1>"10, 10,76, 12, 12,76"</formula1>
        </mc:Fallback>
      </mc:AlternateContent>
    </dataValidation>
    <dataValidation type="decimal" operator="lessThan" allowBlank="1" showInputMessage="1" showErrorMessage="1" error="Maximal zulässiges Flügelgewicht überschritten." sqref="L90 K89" xr:uid="{A0C37D1D-D80D-44EA-B913-42106C7F1FA0}">
      <formula1>60</formula1>
    </dataValidation>
    <dataValidation type="list" operator="greaterThan" allowBlank="1" showErrorMessage="1" errorTitle="Unzulässige Eingabe!" error="Bitte wählen Sie aus der Drop-Down-Liste aus._x000a__x000a_Please select from the drop-down list._x000a__x000a_Veuillez sélectionner dans la liste déroulante._x000a__x000a_Seleccione de la lista desplegable." sqref="E61" xr:uid="{7B2DCF4D-7AAD-4DC6-95B1-BBB7015102FB}">
      <mc:AlternateContent xmlns:x12ac="http://schemas.microsoft.com/office/spreadsheetml/2011/1/ac" xmlns:mc="http://schemas.openxmlformats.org/markup-compatibility/2006">
        <mc:Choice Requires="x12ac">
          <x12ac:list>8," 8,76", 10," 10,76"</x12ac:list>
        </mc:Choice>
        <mc:Fallback>
          <formula1>"8, 8,76, 10, 10,76"</formula1>
        </mc:Fallback>
      </mc:AlternateContent>
    </dataValidation>
    <dataValidation type="whole" operator="greaterThanOrEqual" allowBlank="1" sqref="E50" xr:uid="{40BDDEC0-17ED-4D4F-8319-5324323ACC37}">
      <formula1>0</formula1>
    </dataValidation>
    <dataValidation type="whole" operator="greaterThanOrEqual" allowBlank="1" showErrorMessage="1" sqref="E52" xr:uid="{3E936E88-EB4F-4AB6-BB8E-6208A6338E41}">
      <formula1>0</formula1>
    </dataValidation>
    <dataValidation type="whole" operator="greaterThanOrEqual" allowBlank="1" errorTitle="Unzulässige Eingabe!" error="Die Raumhöhe (Oberkante Profil) muss eine ganze Zahl sein (Einheit mm)!" sqref="E48 E44:E46" xr:uid="{2D9C97F1-413E-4788-908E-D5D1E349C35E}">
      <formula1>0</formula1>
    </dataValidation>
    <dataValidation type="whole" operator="greaterThanOrEqual" allowBlank="1" showInputMessage="1" showErrorMessage="1" sqref="E42" xr:uid="{5BDBABEF-CFDF-4172-8D69-F7C5F78D1064}">
      <formula1>0</formula1>
    </dataValidation>
    <dataValidation type="whole" operator="greaterThanOrEqual" allowBlank="1" showErrorMessage="1" errorTitle="Unzulässige Eingabe!" error="Bitte geben Sie eine ganze Zahl größer 0 ein._x000a__x000a_Please enter a whole number greater than 0._x000a__x000a_Veuillez saisir un nombre entier supérieur à 0._x000a__x000a_Ingresa un número entero mayor a 0." sqref="E59" xr:uid="{57B3AA70-AFDA-4F1A-ADDE-6B50974DDD9B}">
      <formula1>0</formula1>
    </dataValidation>
    <dataValidation type="whole" operator="greaterThanOrEqual" allowBlank="1" showErrorMessage="1" errorTitle="Unzulässige Eingabe!" error="Bitte geben Sie eine ganze Zahl größer oder gleich 3 ein._x000a__x000a_Please enter a whole number greater than or equal to 3._x000a__x000a_Veuillez saisir un nombre entier supérieur ou égal à 3._x000a__x000a_Ingresa un número entero mayor o igual a 3." sqref="E68:E69" xr:uid="{F841C0CA-AD38-4415-A9A8-B4C5BC5E69A8}">
      <formula1>3</formula1>
    </dataValidation>
    <dataValidation type="whole" operator="lessThanOrEqual" allowBlank="1" showInputMessage="1" showErrorMessage="1" errorTitle="Unzulässige Eingabe!" error="Bitte geben Sie eine ganze Zahl größer 0 (≤ 4996) ein._x000a__x000a_Please enter a whole number greater than 0 (≤ 4996)._x000a__x000a_Veuillez saisir un nombre entier supérieur à 0 (≤ 4996)._x000a__x000a_Ingresa un número entero mayor a 0 (≤ 4996)." sqref="E57" xr:uid="{0EAF482E-B510-4CDA-8549-7AB53A173188}">
      <formula1>4996</formula1>
    </dataValidation>
    <dataValidation type="whole" operator="greaterThanOrEqual" allowBlank="1" showInputMessage="1" showErrorMessage="1" errorTitle="Unzulässige Eingabe" error="Bitte geben Sie eine ganze Zahl größer oder gleich 0 ein._x000a__x000a_Please enter a whole number greater than or equal to 0._x000a__x000a_Veuillez saisir un nombre entier supérieur ou égal à 0._x000a__x000a_Ingresa un número entero mayor o igual a 0." sqref="E65:E66" xr:uid="{3D737863-4E1F-4516-92F1-91A2F0A5AEB0}">
      <formula1>0</formula1>
    </dataValidation>
    <dataValidation type="decimal" operator="greaterThanOrEqual" allowBlank="1" showErrorMessage="1" errorTitle="Unzulässige Eingabe!" error="Bitte geben Sie eine Dezimalzahl größer oder gleich 0 ein._x000a__x000a_Please enter a decimal number than or equal to 0._x000a__x000a_Veuillez saisir un nombre décimal supérieur ou égal à 0._x000a__x000a_Ingresa un número decimal mayor o igual a 0." sqref="E71" xr:uid="{0D16C334-2C25-4B89-B45C-956264A93F1F}">
      <formula1>0</formula1>
    </dataValidation>
    <dataValidation type="whole" operator="greaterThan" allowBlank="1" showErrorMessage="1" errorTitle="Unzulässige Eingabe!" error="Die Raumhöhe (Oberkante Profil) muss eine ganze Zahl sein!" sqref="E62 E60 E70 E64 E67 E51 E49 E47" xr:uid="{15DA637F-5FB0-45FA-9619-3E08D4F6979B}">
      <formula1>0</formula1>
    </dataValidation>
  </dataValidations>
  <pageMargins left="0.78740157480314965" right="0.78740157480314965" top="0.98425196850393704" bottom="0.98425196850393704" header="0.51181102362204722" footer="0.51181102362204722"/>
  <pageSetup paperSize="9" scale="43" fitToHeight="2" orientation="landscape" r:id="rId1"/>
  <headerFooter alignWithMargins="0">
    <oddHeader>&amp;R&amp;D</oddHeader>
    <oddFooter>&amp;C&amp;P</oddFooter>
  </headerFooter>
  <rowBreaks count="1" manualBreakCount="1">
    <brk id="104" max="16383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7712D5F7-1C7C-4F1A-8E6E-0357A132F945}">
            <xm:f>$M$89=Übersetzungstabelle!$A$84</xm:f>
            <x14:dxf>
              <font>
                <color rgb="FF007635"/>
              </font>
              <fill>
                <patternFill>
                  <bgColor rgb="FFFFFFFF"/>
                </patternFill>
              </fill>
            </x14:dxf>
          </x14:cfRule>
          <xm:sqref>K89</xm:sqref>
        </x14:conditionalFormatting>
        <x14:conditionalFormatting xmlns:xm="http://schemas.microsoft.com/office/excel/2006/main">
          <x14:cfRule type="expression" priority="6" id="{146C2EFB-382D-401D-9D89-B092AF283922}">
            <xm:f>$M$94=Übersetzungstabelle!$A$84</xm:f>
            <x14:dxf>
              <font>
                <color rgb="FF007635"/>
              </font>
              <fill>
                <patternFill>
                  <bgColor rgb="FFFFFFFF"/>
                </patternFill>
              </fill>
            </x14:dxf>
          </x14:cfRule>
          <xm:sqref>K94</xm:sqref>
        </x14:conditionalFormatting>
        <x14:conditionalFormatting xmlns:xm="http://schemas.microsoft.com/office/excel/2006/main">
          <x14:cfRule type="expression" priority="5" id="{D33E2119-6DF8-43D8-8B8D-86E5DCF44C2E}">
            <xm:f>$M$98=Übersetzungstabelle!$A$84</xm:f>
            <x14:dxf>
              <font>
                <color rgb="FF007635"/>
              </font>
              <fill>
                <patternFill>
                  <bgColor rgb="FFFFFFFF"/>
                </patternFill>
              </fill>
            </x14:dxf>
          </x14:cfRule>
          <xm:sqref>K98</xm:sqref>
        </x14:conditionalFormatting>
        <x14:conditionalFormatting xmlns:xm="http://schemas.microsoft.com/office/excel/2006/main">
          <x14:cfRule type="containsText" priority="4" operator="containsText" text="Achtung: Sie weichen vom vorgeschlagenen Systemmaß ab, bitte prüfen Sie, ob das System mit dem von Ihnen gewählten Wert realisierbar ist!" id="{BB933CA5-B569-46C3-A44D-9B5EFAD054DB}">
            <xm:f>NOT(ISERROR(SEARCH("Achtung: Sie weichen vom vorgeschlagenen Systemmaß ab, bitte prüfen Sie, ob das System mit dem von Ihnen gewählten Wert realisierbar ist!",'C:\Austausch\Vitris 2.0\Produktmanagement\0_Produktdaten\Aquant 40\3 Dokumente\6 Profil- und Glasmaßrechner\[20200727_AQ40_Profil-undGlasmaßrechner_Expertenmodus.xlsm]Spritzschutz'!#REF!)))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B126:I127 L126:P127</xm:sqref>
        </x14:conditionalFormatting>
        <x14:conditionalFormatting xmlns:xm="http://schemas.microsoft.com/office/excel/2006/main">
          <x14:cfRule type="containsText" priority="8" operator="containsText" text="Achtung: Die technischen Restriktionen sind nicht erfüllt; bitte verändern Sie Ihre Planung!" id="{0DF48DC7-4A46-4026-A7FA-33BCE1FBAF10}">
            <xm:f>NOT(ISERROR(SEARCH("Achtung: Die technischen Restriktionen sind nicht erfüllt; bitte verändern Sie Ihre Planung!",'C:\Austausch\Vitris 2.0\Produktmanagement\0_Produktdaten\Aquant 40\3 Dokumente\6 Profil- und Glasmaßrechner\[20200727_AQ40_Profil-undGlasmaßrechner_Expertenmodus.xlsm]Spritzschutz'!#REF!)))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H135:I135</xm:sqref>
        </x14:conditionalFormatting>
        <x14:conditionalFormatting xmlns:xm="http://schemas.microsoft.com/office/excel/2006/main">
          <x14:cfRule type="containsText" priority="1" operator="containsText" id="{944D9638-2E8D-47A5-8958-DAA53C6B521D}">
            <xm:f>NOT(ISERROR(SEARCH(Übersetzungstabelle!$A$89,I91)))</xm:f>
            <xm:f>Übersetzungstabelle!$A$89</xm:f>
            <x14:dxf>
              <font>
                <b/>
                <i val="0"/>
                <strike val="0"/>
                <color rgb="FFFF0000"/>
              </font>
              <fill>
                <patternFill>
                  <bgColor rgb="FFFFC7CE"/>
                </patternFill>
              </fill>
            </x14:dxf>
          </x14:cfRule>
          <xm:sqref>I91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B7BB4-ED94-4028-98C0-C77474AA4645}">
  <sheetPr codeName="Tabelle8"/>
  <dimension ref="A1:U26"/>
  <sheetViews>
    <sheetView showGridLines="0" tabSelected="1" view="pageBreakPreview" zoomScale="90" zoomScaleNormal="70" zoomScaleSheetLayoutView="90" workbookViewId="0">
      <selection activeCell="D24" sqref="D24:E24"/>
    </sheetView>
  </sheetViews>
  <sheetFormatPr baseColWidth="10" defaultColWidth="11.453125" defaultRowHeight="12.5" x14ac:dyDescent="0.25"/>
  <cols>
    <col min="1" max="1" width="2.7265625" style="1" customWidth="1"/>
    <col min="2" max="2" width="17" style="1" customWidth="1"/>
    <col min="3" max="3" width="1.7265625" style="1" customWidth="1"/>
    <col min="4" max="4" width="18.54296875" style="1" customWidth="1"/>
    <col min="5" max="5" width="18.54296875" style="2" customWidth="1"/>
    <col min="6" max="6" width="2.54296875" style="1" customWidth="1"/>
    <col min="7" max="7" width="18.54296875" style="1" customWidth="1"/>
    <col min="8" max="8" width="18.54296875" style="2" customWidth="1"/>
    <col min="9" max="9" width="2.54296875" style="1" customWidth="1"/>
    <col min="10" max="11" width="18.54296875" style="1" customWidth="1"/>
    <col min="12" max="12" width="4.1796875" style="1" customWidth="1"/>
    <col min="13" max="14" width="18.54296875" style="1" customWidth="1"/>
    <col min="15" max="15" width="2.54296875" style="1" customWidth="1"/>
    <col min="16" max="17" width="18.54296875" style="1" customWidth="1"/>
    <col min="18" max="18" width="2.54296875" style="1" customWidth="1"/>
    <col min="19" max="20" width="18.54296875" style="1" customWidth="1"/>
    <col min="21" max="21" width="1.7265625" style="1" customWidth="1"/>
    <col min="22" max="16384" width="11.453125" style="1"/>
  </cols>
  <sheetData>
    <row r="1" spans="1:21" ht="56.25" customHeight="1" x14ac:dyDescent="0.65">
      <c r="A1" s="5"/>
      <c r="B1" s="432" t="str">
        <f>Übersetzungstabelle!$A$6</f>
        <v>Portavant M 50 / M 80: Profil- und Glasmaßrechner</v>
      </c>
      <c r="C1" s="432"/>
      <c r="D1" s="432"/>
      <c r="E1" s="432"/>
      <c r="F1" s="432"/>
      <c r="G1" s="432"/>
      <c r="H1" s="432"/>
      <c r="I1" s="432"/>
      <c r="J1" s="432"/>
      <c r="K1" s="432"/>
      <c r="L1" s="432"/>
      <c r="M1" s="432"/>
      <c r="N1" s="432"/>
      <c r="O1" s="432"/>
      <c r="P1" s="432"/>
      <c r="Q1" s="6"/>
      <c r="R1" s="398"/>
      <c r="S1" s="398"/>
      <c r="T1" s="6"/>
      <c r="U1" s="433"/>
    </row>
    <row r="2" spans="1:21" ht="10.5" customHeight="1" x14ac:dyDescent="0.4">
      <c r="A2" s="7"/>
      <c r="B2" s="7"/>
      <c r="C2" s="7"/>
      <c r="D2" s="7"/>
      <c r="E2" s="7"/>
      <c r="F2" s="8"/>
      <c r="G2" s="7"/>
      <c r="H2" s="7"/>
      <c r="I2" s="8"/>
      <c r="J2" s="9"/>
      <c r="K2" s="9"/>
      <c r="L2" s="359"/>
      <c r="M2" s="359"/>
      <c r="N2" s="359"/>
      <c r="O2" s="359"/>
      <c r="P2" s="359"/>
      <c r="Q2" s="359"/>
      <c r="R2" s="398"/>
      <c r="S2" s="398"/>
      <c r="T2" s="398"/>
      <c r="U2" s="434"/>
    </row>
    <row r="3" spans="1:21" ht="12.75" customHeight="1" x14ac:dyDescent="0.4">
      <c r="A3" s="148"/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1"/>
    </row>
    <row r="4" spans="1:21" ht="40" customHeight="1" x14ac:dyDescent="0.4">
      <c r="A4" s="148"/>
      <c r="D4" s="430" t="str">
        <f>Übersetzungstabelle!$A$7</f>
        <v>Bitte wählen Sie die zutreffende Kategorie aus:</v>
      </c>
      <c r="E4" s="430"/>
      <c r="F4" s="430"/>
      <c r="G4" s="430"/>
      <c r="H4" s="430"/>
      <c r="I4" s="430"/>
      <c r="J4" s="430"/>
      <c r="K4" s="430"/>
      <c r="L4" s="430"/>
      <c r="M4" s="430"/>
      <c r="N4" s="430"/>
      <c r="O4" s="430"/>
      <c r="P4" s="430"/>
      <c r="Q4" s="430"/>
      <c r="R4" s="430"/>
      <c r="S4" s="430"/>
      <c r="T4" s="430"/>
      <c r="U4" s="11"/>
    </row>
    <row r="5" spans="1:21" ht="12.75" customHeight="1" x14ac:dyDescent="0.4">
      <c r="A5" s="148"/>
      <c r="B5" s="148"/>
      <c r="C5" s="148"/>
      <c r="D5" s="148"/>
      <c r="E5" s="148"/>
      <c r="F5" s="148"/>
      <c r="G5" s="148"/>
      <c r="H5" s="148"/>
      <c r="I5" s="148"/>
      <c r="J5" s="148"/>
      <c r="K5" s="148"/>
      <c r="L5" s="148"/>
      <c r="M5" s="148"/>
      <c r="N5" s="148"/>
      <c r="O5" s="148"/>
      <c r="P5" s="148"/>
      <c r="Q5" s="148"/>
      <c r="R5" s="148"/>
      <c r="S5" s="148"/>
      <c r="T5" s="148"/>
      <c r="U5" s="11"/>
    </row>
    <row r="6" spans="1:21" ht="23" x14ac:dyDescent="0.5">
      <c r="A6" s="148"/>
      <c r="C6" s="148"/>
      <c r="D6" s="441" t="str">
        <f>Übersetzungstabelle!$A$8</f>
        <v>Einbausituationen ohne Festflügel</v>
      </c>
      <c r="E6" s="441"/>
      <c r="F6" s="441"/>
      <c r="G6" s="441"/>
      <c r="H6" s="441"/>
      <c r="I6" s="441"/>
      <c r="J6" s="441"/>
      <c r="K6" s="441"/>
      <c r="L6" s="148"/>
      <c r="M6" s="441" t="str">
        <f>Übersetzungstabelle!$A$9</f>
        <v>Einbausituationen mit Festflügel</v>
      </c>
      <c r="N6" s="441"/>
      <c r="O6" s="441"/>
      <c r="P6" s="441"/>
      <c r="Q6" s="441"/>
      <c r="R6" s="441"/>
      <c r="S6" s="441"/>
      <c r="T6" s="441"/>
      <c r="U6" s="11"/>
    </row>
    <row r="7" spans="1:21" ht="8.15" customHeight="1" x14ac:dyDescent="0.4">
      <c r="A7" s="148"/>
      <c r="B7" s="148"/>
      <c r="C7" s="148"/>
      <c r="D7" s="148"/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1"/>
    </row>
    <row r="8" spans="1:21" ht="40" customHeight="1" x14ac:dyDescent="0.4">
      <c r="A8" s="148"/>
      <c r="B8" s="430" t="str">
        <f>Übersetzungstabelle!$A$16</f>
        <v>1-seitig</v>
      </c>
      <c r="C8" s="365"/>
      <c r="D8" s="438" t="str">
        <f>Übersetzungstabelle!$A$12</f>
        <v>Wand-/
Deckenmontage</v>
      </c>
      <c r="E8" s="438"/>
      <c r="F8" s="365"/>
      <c r="G8" s="438" t="str">
        <f>Übersetzungstabelle!$A$12</f>
        <v>Wand-/
Deckenmontage</v>
      </c>
      <c r="H8" s="438"/>
      <c r="I8" s="365"/>
      <c r="J8" s="438" t="str">
        <f>Übersetzungstabelle!$A$10</f>
        <v>Wandmontage</v>
      </c>
      <c r="K8" s="438"/>
      <c r="L8" s="365"/>
      <c r="M8" s="438" t="str">
        <f>Übersetzungstabelle!$A$13</f>
        <v>Deckenmontage</v>
      </c>
      <c r="N8" s="438"/>
      <c r="O8" s="365"/>
      <c r="P8" s="438" t="str">
        <f>Übersetzungstabelle!$A$13</f>
        <v>Deckenmontage</v>
      </c>
      <c r="Q8" s="438"/>
      <c r="R8" s="365"/>
      <c r="S8" s="438" t="str">
        <f>Übersetzungstabelle!$A$14</f>
        <v>Stirnmontage</v>
      </c>
      <c r="T8" s="438"/>
      <c r="U8" s="11"/>
    </row>
    <row r="9" spans="1:21" ht="40" customHeight="1" x14ac:dyDescent="0.4">
      <c r="A9" s="148"/>
      <c r="B9" s="430"/>
      <c r="C9" s="365"/>
      <c r="D9" s="439"/>
      <c r="E9" s="439"/>
      <c r="F9" s="365"/>
      <c r="G9" s="442" t="str">
        <f>Übersetzungstabelle!$A$15</f>
        <v>mit Anschlag-/
Schließkasten</v>
      </c>
      <c r="H9" s="442"/>
      <c r="I9" s="365"/>
      <c r="J9" s="439" t="str">
        <f>Übersetzungstabelle!$A$11</f>
        <v>mit Zarge</v>
      </c>
      <c r="K9" s="439"/>
      <c r="L9" s="365"/>
      <c r="M9" s="439"/>
      <c r="N9" s="439"/>
      <c r="O9" s="365"/>
      <c r="P9" s="442" t="str">
        <f>Übersetzungstabelle!$A$15</f>
        <v>mit Anschlag-/
Schließkasten</v>
      </c>
      <c r="Q9" s="442"/>
      <c r="R9" s="365"/>
      <c r="S9" s="442"/>
      <c r="T9" s="442"/>
      <c r="U9" s="11"/>
    </row>
    <row r="10" spans="1:21" ht="20.149999999999999" customHeight="1" x14ac:dyDescent="0.4">
      <c r="A10" s="148"/>
      <c r="B10" s="430"/>
      <c r="C10" s="365"/>
      <c r="D10" s="439"/>
      <c r="E10" s="439"/>
      <c r="F10" s="365"/>
      <c r="G10" s="439"/>
      <c r="H10" s="439"/>
      <c r="I10" s="365"/>
      <c r="J10" s="439"/>
      <c r="K10" s="439"/>
      <c r="L10" s="365"/>
      <c r="M10" s="439"/>
      <c r="N10" s="439"/>
      <c r="O10" s="365"/>
      <c r="P10" s="439"/>
      <c r="Q10" s="439"/>
      <c r="R10" s="365"/>
      <c r="S10" s="439"/>
      <c r="T10" s="439"/>
      <c r="U10" s="11"/>
    </row>
    <row r="11" spans="1:21" ht="20.149999999999999" customHeight="1" x14ac:dyDescent="0.4">
      <c r="A11" s="148"/>
      <c r="B11" s="430"/>
      <c r="C11" s="365"/>
      <c r="D11" s="439"/>
      <c r="E11" s="439"/>
      <c r="F11" s="365"/>
      <c r="G11" s="439"/>
      <c r="H11" s="439"/>
      <c r="I11" s="365"/>
      <c r="J11" s="439"/>
      <c r="K11" s="439"/>
      <c r="L11" s="365"/>
      <c r="M11" s="439"/>
      <c r="N11" s="439"/>
      <c r="O11" s="365"/>
      <c r="P11" s="439"/>
      <c r="Q11" s="439"/>
      <c r="R11" s="365"/>
      <c r="S11" s="439"/>
      <c r="T11" s="439"/>
      <c r="U11" s="11"/>
    </row>
    <row r="12" spans="1:21" ht="20.149999999999999" customHeight="1" x14ac:dyDescent="0.4">
      <c r="A12" s="148"/>
      <c r="B12" s="430"/>
      <c r="C12" s="365"/>
      <c r="D12" s="439"/>
      <c r="E12" s="439"/>
      <c r="F12" s="365"/>
      <c r="G12" s="439"/>
      <c r="H12" s="439"/>
      <c r="I12" s="365"/>
      <c r="J12" s="439"/>
      <c r="K12" s="439"/>
      <c r="L12" s="365"/>
      <c r="M12" s="439"/>
      <c r="N12" s="439"/>
      <c r="O12" s="365"/>
      <c r="P12" s="439"/>
      <c r="Q12" s="439"/>
      <c r="R12" s="365"/>
      <c r="S12" s="439"/>
      <c r="T12" s="439"/>
      <c r="U12" s="11"/>
    </row>
    <row r="13" spans="1:21" ht="20.149999999999999" customHeight="1" x14ac:dyDescent="0.4">
      <c r="A13" s="148"/>
      <c r="B13" s="430"/>
      <c r="C13" s="365"/>
      <c r="D13" s="439"/>
      <c r="E13" s="439"/>
      <c r="F13" s="365"/>
      <c r="G13" s="439"/>
      <c r="H13" s="439"/>
      <c r="I13" s="365"/>
      <c r="J13" s="439"/>
      <c r="K13" s="439"/>
      <c r="L13" s="365"/>
      <c r="M13" s="439"/>
      <c r="N13" s="439"/>
      <c r="O13" s="365"/>
      <c r="P13" s="439"/>
      <c r="Q13" s="439"/>
      <c r="R13" s="365"/>
      <c r="S13" s="439"/>
      <c r="T13" s="439"/>
      <c r="U13" s="11"/>
    </row>
    <row r="14" spans="1:21" ht="20.149999999999999" customHeight="1" thickBot="1" x14ac:dyDescent="0.45">
      <c r="A14" s="148"/>
      <c r="B14" s="430"/>
      <c r="C14" s="365"/>
      <c r="D14" s="439"/>
      <c r="E14" s="439"/>
      <c r="F14" s="365"/>
      <c r="G14" s="439"/>
      <c r="H14" s="439"/>
      <c r="I14" s="365"/>
      <c r="J14" s="439"/>
      <c r="K14" s="439"/>
      <c r="L14" s="365"/>
      <c r="M14" s="439"/>
      <c r="N14" s="439"/>
      <c r="O14" s="365"/>
      <c r="P14" s="439"/>
      <c r="Q14" s="439"/>
      <c r="R14" s="365"/>
      <c r="S14" s="439"/>
      <c r="T14" s="439"/>
      <c r="U14" s="11"/>
    </row>
    <row r="15" spans="1:21" ht="20.5" thickBot="1" x14ac:dyDescent="0.45">
      <c r="A15" s="148"/>
      <c r="B15" s="430"/>
      <c r="C15" s="365"/>
      <c r="D15" s="435" t="str">
        <f>Übersetzungstabelle!$A$18</f>
        <v>Auswählen</v>
      </c>
      <c r="E15" s="436"/>
      <c r="F15" s="365"/>
      <c r="G15" s="435" t="str">
        <f>Übersetzungstabelle!$A$18</f>
        <v>Auswählen</v>
      </c>
      <c r="H15" s="436"/>
      <c r="I15" s="365"/>
      <c r="J15" s="435" t="str">
        <f>Übersetzungstabelle!$A$18</f>
        <v>Auswählen</v>
      </c>
      <c r="K15" s="436"/>
      <c r="L15" s="365"/>
      <c r="M15" s="435" t="str">
        <f>Übersetzungstabelle!$A$18</f>
        <v>Auswählen</v>
      </c>
      <c r="N15" s="436"/>
      <c r="O15" s="365"/>
      <c r="P15" s="435" t="str">
        <f>Übersetzungstabelle!$A$18</f>
        <v>Auswählen</v>
      </c>
      <c r="Q15" s="436"/>
      <c r="R15" s="365"/>
      <c r="S15" s="435" t="str">
        <f>Übersetzungstabelle!$A$18</f>
        <v>Auswählen</v>
      </c>
      <c r="T15" s="436"/>
      <c r="U15" s="11"/>
    </row>
    <row r="16" spans="1:21" ht="12.75" customHeight="1" x14ac:dyDescent="0.4">
      <c r="A16" s="148"/>
      <c r="B16" s="365"/>
      <c r="C16" s="365"/>
      <c r="D16" s="365"/>
      <c r="E16" s="365"/>
      <c r="F16" s="365"/>
      <c r="I16" s="365"/>
      <c r="J16" s="365"/>
      <c r="K16" s="365"/>
      <c r="L16" s="365"/>
      <c r="M16" s="365"/>
      <c r="N16" s="365"/>
      <c r="O16" s="365"/>
      <c r="P16" s="365"/>
      <c r="Q16" s="365"/>
      <c r="R16" s="365"/>
      <c r="S16" s="365"/>
      <c r="T16" s="365"/>
      <c r="U16" s="11"/>
    </row>
    <row r="17" spans="1:21" ht="40" customHeight="1" x14ac:dyDescent="0.4">
      <c r="A17" s="148"/>
      <c r="B17" s="430" t="str">
        <f>Übersetzungstabelle!$A$17</f>
        <v>2-seitig</v>
      </c>
      <c r="C17" s="365"/>
      <c r="D17" s="438" t="str">
        <f>Übersetzungstabelle!$A$12</f>
        <v>Wand-/
Deckenmontage</v>
      </c>
      <c r="E17" s="438"/>
      <c r="F17" s="365"/>
      <c r="I17" s="365"/>
      <c r="L17" s="365"/>
      <c r="M17" s="438" t="str">
        <f>Übersetzungstabelle!$A$13</f>
        <v>Deckenmontage</v>
      </c>
      <c r="N17" s="438"/>
      <c r="O17" s="365"/>
      <c r="P17" s="439"/>
      <c r="Q17" s="439"/>
      <c r="R17" s="365"/>
      <c r="S17" s="439"/>
      <c r="T17" s="439"/>
      <c r="U17" s="11"/>
    </row>
    <row r="18" spans="1:21" ht="40" customHeight="1" x14ac:dyDescent="0.4">
      <c r="A18" s="148"/>
      <c r="B18" s="430"/>
      <c r="C18" s="365"/>
      <c r="D18" s="440"/>
      <c r="E18" s="440"/>
      <c r="F18" s="365"/>
      <c r="I18" s="365"/>
      <c r="L18" s="365"/>
      <c r="M18" s="440"/>
      <c r="N18" s="440"/>
      <c r="O18" s="365"/>
      <c r="P18" s="439"/>
      <c r="Q18" s="439"/>
      <c r="R18" s="365"/>
      <c r="S18" s="439"/>
      <c r="T18" s="439"/>
      <c r="U18" s="11"/>
    </row>
    <row r="19" spans="1:21" ht="20.149999999999999" customHeight="1" x14ac:dyDescent="0.4">
      <c r="A19" s="148"/>
      <c r="B19" s="430"/>
      <c r="C19" s="365"/>
      <c r="D19" s="439"/>
      <c r="E19" s="439"/>
      <c r="F19" s="365"/>
      <c r="I19" s="365"/>
      <c r="L19" s="365"/>
      <c r="M19" s="439"/>
      <c r="N19" s="439"/>
      <c r="O19" s="365"/>
      <c r="P19" s="439"/>
      <c r="Q19" s="439"/>
      <c r="R19" s="365"/>
      <c r="S19" s="439"/>
      <c r="T19" s="439"/>
      <c r="U19" s="11"/>
    </row>
    <row r="20" spans="1:21" ht="20.149999999999999" customHeight="1" x14ac:dyDescent="0.4">
      <c r="A20" s="148"/>
      <c r="B20" s="430"/>
      <c r="C20" s="365"/>
      <c r="D20" s="439"/>
      <c r="E20" s="439"/>
      <c r="F20" s="365"/>
      <c r="I20" s="365"/>
      <c r="L20" s="365"/>
      <c r="M20" s="439"/>
      <c r="N20" s="439"/>
      <c r="O20" s="365"/>
      <c r="P20" s="439"/>
      <c r="Q20" s="439"/>
      <c r="R20" s="365"/>
      <c r="S20" s="439"/>
      <c r="T20" s="439"/>
      <c r="U20" s="11"/>
    </row>
    <row r="21" spans="1:21" ht="20.149999999999999" customHeight="1" x14ac:dyDescent="0.4">
      <c r="A21" s="148"/>
      <c r="B21" s="430"/>
      <c r="C21" s="365"/>
      <c r="D21" s="439"/>
      <c r="E21" s="439"/>
      <c r="F21" s="365"/>
      <c r="I21" s="365"/>
      <c r="L21" s="365"/>
      <c r="M21" s="439"/>
      <c r="N21" s="439"/>
      <c r="O21" s="365"/>
      <c r="P21" s="439"/>
      <c r="Q21" s="439"/>
      <c r="R21" s="365"/>
      <c r="S21" s="439"/>
      <c r="T21" s="439"/>
      <c r="U21" s="11"/>
    </row>
    <row r="22" spans="1:21" ht="20.149999999999999" customHeight="1" x14ac:dyDescent="0.4">
      <c r="A22" s="148"/>
      <c r="B22" s="430"/>
      <c r="C22" s="365"/>
      <c r="D22" s="439"/>
      <c r="E22" s="439"/>
      <c r="F22" s="365"/>
      <c r="I22" s="365"/>
      <c r="L22" s="365"/>
      <c r="M22" s="439"/>
      <c r="N22" s="439"/>
      <c r="O22" s="365"/>
      <c r="P22" s="439"/>
      <c r="Q22" s="439"/>
      <c r="R22" s="365"/>
      <c r="S22" s="439"/>
      <c r="T22" s="439"/>
      <c r="U22" s="11"/>
    </row>
    <row r="23" spans="1:21" ht="20.149999999999999" customHeight="1" thickBot="1" x14ac:dyDescent="0.45">
      <c r="A23" s="148"/>
      <c r="B23" s="430"/>
      <c r="C23" s="365"/>
      <c r="D23" s="439"/>
      <c r="E23" s="439"/>
      <c r="F23" s="365"/>
      <c r="I23" s="365"/>
      <c r="L23" s="365"/>
      <c r="M23" s="439"/>
      <c r="N23" s="439"/>
      <c r="O23" s="365"/>
      <c r="P23" s="439"/>
      <c r="Q23" s="439"/>
      <c r="R23" s="365"/>
      <c r="S23" s="439"/>
      <c r="T23" s="439"/>
      <c r="U23" s="11"/>
    </row>
    <row r="24" spans="1:21" ht="20.5" thickBot="1" x14ac:dyDescent="0.45">
      <c r="A24" s="148"/>
      <c r="B24" s="430"/>
      <c r="C24" s="365"/>
      <c r="D24" s="435" t="str">
        <f>Übersetzungstabelle!$A$18</f>
        <v>Auswählen</v>
      </c>
      <c r="E24" s="436"/>
      <c r="F24" s="365"/>
      <c r="I24" s="365"/>
      <c r="L24" s="365"/>
      <c r="M24" s="435" t="str">
        <f>Übersetzungstabelle!$A$18</f>
        <v>Auswählen</v>
      </c>
      <c r="N24" s="436"/>
      <c r="O24" s="365"/>
      <c r="P24" s="437"/>
      <c r="Q24" s="437"/>
      <c r="R24" s="365"/>
      <c r="S24" s="437"/>
      <c r="T24" s="437"/>
      <c r="U24" s="11"/>
    </row>
    <row r="25" spans="1:21" ht="12.75" customHeight="1" x14ac:dyDescent="0.4">
      <c r="A25" s="148"/>
      <c r="B25" s="148"/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1"/>
    </row>
    <row r="26" spans="1:21" ht="35.5" customHeight="1" x14ac:dyDescent="0.25">
      <c r="A26" s="431"/>
      <c r="B26" s="431"/>
      <c r="C26" s="431"/>
      <c r="D26" s="431"/>
      <c r="E26" s="431"/>
      <c r="F26" s="431"/>
      <c r="G26" s="431"/>
      <c r="H26" s="431"/>
      <c r="I26" s="431"/>
      <c r="J26" s="431"/>
      <c r="K26" s="431"/>
      <c r="L26" s="431"/>
      <c r="M26" s="431"/>
      <c r="N26" s="431"/>
      <c r="O26" s="431"/>
      <c r="P26" s="431"/>
      <c r="Q26" s="431"/>
      <c r="R26" s="397"/>
      <c r="S26" s="397"/>
      <c r="T26" s="397"/>
      <c r="U26" s="366"/>
    </row>
  </sheetData>
  <sheetProtection password="CB24" sheet="1" objects="1" scenarios="1" selectLockedCells="1"/>
  <mergeCells count="48">
    <mergeCell ref="S24:T24"/>
    <mergeCell ref="M6:T6"/>
    <mergeCell ref="S8:T8"/>
    <mergeCell ref="S9:T9"/>
    <mergeCell ref="S10:T14"/>
    <mergeCell ref="S15:T15"/>
    <mergeCell ref="M10:N14"/>
    <mergeCell ref="M9:N9"/>
    <mergeCell ref="P8:Q8"/>
    <mergeCell ref="P10:Q14"/>
    <mergeCell ref="M8:N8"/>
    <mergeCell ref="P9:Q9"/>
    <mergeCell ref="S17:T17"/>
    <mergeCell ref="P19:Q23"/>
    <mergeCell ref="M15:N15"/>
    <mergeCell ref="P15:Q15"/>
    <mergeCell ref="S18:T18"/>
    <mergeCell ref="S19:T23"/>
    <mergeCell ref="G10:H14"/>
    <mergeCell ref="D18:E18"/>
    <mergeCell ref="D6:K6"/>
    <mergeCell ref="J8:K8"/>
    <mergeCell ref="J9:K9"/>
    <mergeCell ref="J10:K14"/>
    <mergeCell ref="D9:E9"/>
    <mergeCell ref="G9:H9"/>
    <mergeCell ref="J15:K15"/>
    <mergeCell ref="M18:N18"/>
    <mergeCell ref="M17:N17"/>
    <mergeCell ref="P17:Q17"/>
    <mergeCell ref="M19:N23"/>
    <mergeCell ref="P18:Q18"/>
    <mergeCell ref="D4:T4"/>
    <mergeCell ref="A26:Q26"/>
    <mergeCell ref="B1:P1"/>
    <mergeCell ref="U1:U2"/>
    <mergeCell ref="B8:B15"/>
    <mergeCell ref="B17:B24"/>
    <mergeCell ref="D15:E15"/>
    <mergeCell ref="G15:H15"/>
    <mergeCell ref="D24:E24"/>
    <mergeCell ref="M24:N24"/>
    <mergeCell ref="P24:Q24"/>
    <mergeCell ref="D17:E17"/>
    <mergeCell ref="D19:E23"/>
    <mergeCell ref="D8:E8"/>
    <mergeCell ref="D10:E14"/>
    <mergeCell ref="G8:H8"/>
  </mergeCells>
  <hyperlinks>
    <hyperlink ref="D15:E15" location="'Wand-Decke_1-seitig'!E61" display="'Wand-Decke_1-seitig'!E61" xr:uid="{1BD85F26-176F-4931-B722-A8C89D68E753}"/>
    <hyperlink ref="D24:E24" location="'Wand-Decke_2-seitig'!E60" display="'Wand-Decke_2-seitig'!E60" xr:uid="{CD7FC7D6-CDFF-424C-875A-3EF63D858821}"/>
    <hyperlink ref="G15:H15" location="'Wand-Decke_1-seitig_Schliessk'!E62" display="'Wand-Decke_1-seitig_Schliessk'!E62" xr:uid="{04998C66-1ADB-4D51-B36C-D604D0876C0F}"/>
    <hyperlink ref="M15:N15" location="'Decke_1-seitig_Festflügel'!E57" display="'Decke_1-seitig_Festflügel'!E57" xr:uid="{F4D390BC-15F8-4AEE-949B-4D98448DAA83}"/>
    <hyperlink ref="M24:N24" location="'Decke_2-seitig_Festflügel'!E59" display="'Decke_2-seitig_Festflügel'!E59" xr:uid="{33B0C67B-57C6-4820-AA3B-ED1750925165}"/>
    <hyperlink ref="P15:Q15" location="'Decke_1-seitig_Schliessk'!E59" display="'Decke_1-seitig_Schliessk'!E59" xr:uid="{ADC03420-6F49-4126-9351-CBEE1411C6D3}"/>
    <hyperlink ref="J15:K15" location="'Wand_mit_Zarge_1-seitig'!E61" display="'Wand_mit_Zarge_1-seitig'!E61" xr:uid="{D3586B65-7148-465B-B79C-B8B95EBD50B0}"/>
    <hyperlink ref="S15:T15" location="'Stirn_1-seitig_Festflügel'!E57" display="'Stirn_1-seitig_Festflügel'!E57" xr:uid="{DCA7E8AD-77C3-4177-A12D-CEC5D3B91FBA}"/>
  </hyperlinks>
  <pageMargins left="0.78740157480314965" right="0.78740157480314965" top="0.98425196850393704" bottom="0.98425196850393704" header="0.51181102362204722" footer="0.51181102362204722"/>
  <pageSetup paperSize="9" scale="50" fitToHeight="2" orientation="landscape" r:id="rId1"/>
  <headerFooter alignWithMargins="0">
    <oddHeader>&amp;R&amp;D</oddHeader>
    <oddFooter>&amp;RSeite &amp;P &amp; von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1"/>
  <dimension ref="A1:Y124"/>
  <sheetViews>
    <sheetView showGridLines="0" view="pageBreakPreview" topLeftCell="A16" zoomScale="60" zoomScaleNormal="70" workbookViewId="0">
      <selection activeCell="J94" sqref="J94:P94"/>
    </sheetView>
  </sheetViews>
  <sheetFormatPr baseColWidth="10" defaultColWidth="11.453125" defaultRowHeight="12.5" x14ac:dyDescent="0.25"/>
  <cols>
    <col min="1" max="2" width="2.7265625" style="1" customWidth="1"/>
    <col min="3" max="3" width="11.7265625" style="1" customWidth="1"/>
    <col min="4" max="4" width="44.7265625" style="1" customWidth="1"/>
    <col min="5" max="5" width="11.7265625" style="2" customWidth="1"/>
    <col min="6" max="6" width="8.7265625" style="1" customWidth="1"/>
    <col min="7" max="8" width="2.7265625" style="1" customWidth="1"/>
    <col min="9" max="9" width="11.7265625" style="1" customWidth="1"/>
    <col min="10" max="10" width="50.7265625" style="1" customWidth="1"/>
    <col min="11" max="12" width="11.7265625" style="1" customWidth="1"/>
    <col min="13" max="13" width="8.7265625" style="1" customWidth="1"/>
    <col min="14" max="15" width="2.7265625" style="1" customWidth="1"/>
    <col min="16" max="16" width="55.7265625" style="1" customWidth="1"/>
    <col min="17" max="17" width="2.7265625" style="1" customWidth="1"/>
    <col min="18" max="16384" width="11.453125" style="1"/>
  </cols>
  <sheetData>
    <row r="1" spans="1:17" ht="56.25" customHeight="1" x14ac:dyDescent="0.4">
      <c r="A1" s="5"/>
      <c r="B1" s="462" t="str">
        <f>Übersetzungstabelle!$A$21</f>
        <v>Portavant M 50 / M 80: Wandmontage/Deckenmontage ohne Festflügel, einseitig (ohne Anschlag-/Schließkasten und ohne Zarge)</v>
      </c>
      <c r="C1" s="462"/>
      <c r="D1" s="462"/>
      <c r="E1" s="462"/>
      <c r="F1" s="462"/>
      <c r="G1" s="462"/>
      <c r="H1" s="462"/>
      <c r="I1" s="462"/>
      <c r="J1" s="462"/>
      <c r="K1" s="462"/>
      <c r="L1" s="462"/>
      <c r="M1" s="462"/>
      <c r="N1" s="462"/>
      <c r="O1" s="462"/>
      <c r="P1" s="433"/>
      <c r="Q1" s="433"/>
    </row>
    <row r="2" spans="1:17" ht="10.5" customHeight="1" x14ac:dyDescent="0.4">
      <c r="A2" s="7"/>
      <c r="B2" s="7"/>
      <c r="C2" s="7"/>
      <c r="D2" s="7"/>
      <c r="E2" s="7"/>
      <c r="F2" s="8"/>
      <c r="G2" s="9"/>
      <c r="H2" s="9"/>
      <c r="I2" s="141"/>
      <c r="J2" s="141"/>
      <c r="K2" s="141"/>
      <c r="L2" s="141"/>
      <c r="M2" s="141"/>
      <c r="N2" s="141"/>
      <c r="O2" s="141"/>
      <c r="P2" s="434"/>
      <c r="Q2" s="434"/>
    </row>
    <row r="3" spans="1:17" ht="12.75" customHeight="1" x14ac:dyDescent="0.4">
      <c r="A3" s="11"/>
      <c r="B3" s="465"/>
      <c r="C3" s="465"/>
      <c r="D3" s="465"/>
      <c r="E3" s="465"/>
      <c r="F3" s="465"/>
      <c r="G3" s="465"/>
      <c r="H3" s="465"/>
      <c r="I3" s="465"/>
      <c r="J3" s="465"/>
      <c r="K3" s="465"/>
      <c r="L3" s="465"/>
      <c r="M3" s="465"/>
      <c r="N3" s="465"/>
      <c r="O3" s="465"/>
      <c r="P3" s="465"/>
      <c r="Q3" s="11"/>
    </row>
    <row r="4" spans="1:17" ht="12.75" customHeight="1" x14ac:dyDescent="0.4">
      <c r="A4" s="11"/>
      <c r="B4" s="465"/>
      <c r="C4" s="465"/>
      <c r="D4" s="465"/>
      <c r="E4" s="465"/>
      <c r="F4" s="465"/>
      <c r="G4" s="465"/>
      <c r="H4" s="465"/>
      <c r="I4" s="465"/>
      <c r="J4" s="465"/>
      <c r="K4" s="465"/>
      <c r="L4" s="465"/>
      <c r="M4" s="465"/>
      <c r="N4" s="465"/>
      <c r="O4" s="465"/>
      <c r="P4" s="465"/>
      <c r="Q4" s="11"/>
    </row>
    <row r="5" spans="1:17" ht="12.75" customHeight="1" x14ac:dyDescent="0.4">
      <c r="A5" s="11"/>
      <c r="B5" s="465"/>
      <c r="C5" s="465"/>
      <c r="D5" s="465"/>
      <c r="E5" s="465"/>
      <c r="F5" s="465"/>
      <c r="G5" s="465"/>
      <c r="H5" s="465"/>
      <c r="I5" s="465"/>
      <c r="J5" s="465"/>
      <c r="K5" s="465"/>
      <c r="L5" s="465"/>
      <c r="M5" s="465"/>
      <c r="N5" s="465"/>
      <c r="O5" s="465"/>
      <c r="P5" s="465"/>
      <c r="Q5" s="11"/>
    </row>
    <row r="6" spans="1:17" ht="12.75" customHeight="1" x14ac:dyDescent="0.4">
      <c r="A6" s="11"/>
      <c r="B6" s="465"/>
      <c r="C6" s="465"/>
      <c r="D6" s="465"/>
      <c r="E6" s="465"/>
      <c r="F6" s="465"/>
      <c r="G6" s="465"/>
      <c r="H6" s="465"/>
      <c r="I6" s="465"/>
      <c r="J6" s="465"/>
      <c r="K6" s="465"/>
      <c r="L6" s="465"/>
      <c r="M6" s="465"/>
      <c r="N6" s="465"/>
      <c r="O6" s="465"/>
      <c r="P6" s="465"/>
      <c r="Q6" s="11"/>
    </row>
    <row r="7" spans="1:17" ht="12.75" customHeight="1" x14ac:dyDescent="0.4">
      <c r="A7" s="11"/>
      <c r="B7" s="465"/>
      <c r="C7" s="465"/>
      <c r="D7" s="465"/>
      <c r="E7" s="465"/>
      <c r="F7" s="465"/>
      <c r="G7" s="465"/>
      <c r="H7" s="465"/>
      <c r="I7" s="465"/>
      <c r="J7" s="465"/>
      <c r="K7" s="465"/>
      <c r="L7" s="465"/>
      <c r="M7" s="465"/>
      <c r="N7" s="465"/>
      <c r="O7" s="465"/>
      <c r="P7" s="465"/>
      <c r="Q7" s="11"/>
    </row>
    <row r="8" spans="1:17" ht="12.75" customHeight="1" x14ac:dyDescent="0.4">
      <c r="A8" s="11"/>
      <c r="B8" s="465"/>
      <c r="C8" s="465"/>
      <c r="D8" s="465"/>
      <c r="E8" s="465"/>
      <c r="F8" s="465"/>
      <c r="G8" s="465"/>
      <c r="H8" s="465"/>
      <c r="I8" s="465"/>
      <c r="J8" s="465"/>
      <c r="K8" s="465"/>
      <c r="L8" s="465"/>
      <c r="M8" s="465"/>
      <c r="N8" s="465"/>
      <c r="O8" s="465"/>
      <c r="P8" s="465"/>
      <c r="Q8" s="11"/>
    </row>
    <row r="9" spans="1:17" ht="12.75" customHeight="1" x14ac:dyDescent="0.4">
      <c r="A9" s="11"/>
      <c r="B9" s="465"/>
      <c r="C9" s="465"/>
      <c r="D9" s="465"/>
      <c r="E9" s="465"/>
      <c r="F9" s="465"/>
      <c r="G9" s="465"/>
      <c r="H9" s="465"/>
      <c r="I9" s="465"/>
      <c r="J9" s="465"/>
      <c r="K9" s="465"/>
      <c r="L9" s="465"/>
      <c r="M9" s="465"/>
      <c r="N9" s="465"/>
      <c r="O9" s="465"/>
      <c r="P9" s="465"/>
      <c r="Q9" s="11"/>
    </row>
    <row r="10" spans="1:17" ht="12.75" customHeight="1" x14ac:dyDescent="0.4">
      <c r="A10" s="11"/>
      <c r="B10" s="465"/>
      <c r="C10" s="465"/>
      <c r="D10" s="465"/>
      <c r="E10" s="465"/>
      <c r="F10" s="465"/>
      <c r="G10" s="465"/>
      <c r="H10" s="465"/>
      <c r="I10" s="465"/>
      <c r="J10" s="465"/>
      <c r="K10" s="465"/>
      <c r="L10" s="465"/>
      <c r="M10" s="465"/>
      <c r="N10" s="465"/>
      <c r="O10" s="465"/>
      <c r="P10" s="465"/>
      <c r="Q10" s="11"/>
    </row>
    <row r="11" spans="1:17" ht="12.75" customHeight="1" x14ac:dyDescent="0.4">
      <c r="A11" s="11"/>
      <c r="B11" s="465"/>
      <c r="C11" s="465"/>
      <c r="D11" s="465"/>
      <c r="E11" s="465"/>
      <c r="F11" s="465"/>
      <c r="G11" s="465"/>
      <c r="H11" s="465"/>
      <c r="I11" s="465"/>
      <c r="J11" s="465"/>
      <c r="K11" s="465"/>
      <c r="L11" s="465"/>
      <c r="M11" s="465"/>
      <c r="N11" s="465"/>
      <c r="O11" s="465"/>
      <c r="P11" s="465"/>
      <c r="Q11" s="11"/>
    </row>
    <row r="12" spans="1:17" ht="12.75" customHeight="1" x14ac:dyDescent="0.4">
      <c r="A12" s="11"/>
      <c r="B12" s="465"/>
      <c r="C12" s="465"/>
      <c r="D12" s="465"/>
      <c r="E12" s="465"/>
      <c r="F12" s="465"/>
      <c r="G12" s="465"/>
      <c r="H12" s="465"/>
      <c r="I12" s="465"/>
      <c r="J12" s="465"/>
      <c r="K12" s="465"/>
      <c r="L12" s="465"/>
      <c r="M12" s="465"/>
      <c r="N12" s="465"/>
      <c r="O12" s="465"/>
      <c r="P12" s="465"/>
      <c r="Q12" s="11"/>
    </row>
    <row r="13" spans="1:17" ht="12.75" customHeight="1" x14ac:dyDescent="0.4">
      <c r="A13" s="11"/>
      <c r="B13" s="465"/>
      <c r="C13" s="465"/>
      <c r="D13" s="465"/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11"/>
    </row>
    <row r="14" spans="1:17" ht="12.75" customHeight="1" x14ac:dyDescent="0.4">
      <c r="A14" s="11"/>
      <c r="B14" s="465"/>
      <c r="C14" s="465"/>
      <c r="D14" s="465"/>
      <c r="E14" s="465"/>
      <c r="F14" s="465"/>
      <c r="G14" s="465"/>
      <c r="H14" s="465"/>
      <c r="I14" s="465"/>
      <c r="J14" s="465"/>
      <c r="K14" s="465"/>
      <c r="L14" s="465"/>
      <c r="M14" s="465"/>
      <c r="N14" s="465"/>
      <c r="O14" s="465"/>
      <c r="P14" s="465"/>
      <c r="Q14" s="11"/>
    </row>
    <row r="15" spans="1:17" ht="12.75" customHeight="1" x14ac:dyDescent="0.4">
      <c r="A15" s="11"/>
      <c r="B15" s="465"/>
      <c r="C15" s="465"/>
      <c r="D15" s="465"/>
      <c r="E15" s="465"/>
      <c r="F15" s="465"/>
      <c r="G15" s="465"/>
      <c r="H15" s="465"/>
      <c r="I15" s="465"/>
      <c r="J15" s="465"/>
      <c r="K15" s="465"/>
      <c r="L15" s="465"/>
      <c r="M15" s="465"/>
      <c r="N15" s="465"/>
      <c r="O15" s="465"/>
      <c r="P15" s="465"/>
      <c r="Q15" s="11"/>
    </row>
    <row r="16" spans="1:17" ht="12.75" customHeight="1" x14ac:dyDescent="0.4">
      <c r="A16" s="11"/>
      <c r="B16" s="465"/>
      <c r="C16" s="465"/>
      <c r="D16" s="465"/>
      <c r="E16" s="465"/>
      <c r="F16" s="465"/>
      <c r="G16" s="465"/>
      <c r="H16" s="465"/>
      <c r="I16" s="465"/>
      <c r="J16" s="465"/>
      <c r="K16" s="465"/>
      <c r="L16" s="465"/>
      <c r="M16" s="465"/>
      <c r="N16" s="465"/>
      <c r="O16" s="465"/>
      <c r="P16" s="465"/>
      <c r="Q16" s="11"/>
    </row>
    <row r="17" spans="1:17" ht="12.75" customHeight="1" x14ac:dyDescent="0.4">
      <c r="A17" s="11"/>
      <c r="B17" s="465"/>
      <c r="C17" s="465"/>
      <c r="D17" s="465"/>
      <c r="E17" s="465"/>
      <c r="F17" s="465"/>
      <c r="G17" s="465"/>
      <c r="H17" s="465"/>
      <c r="I17" s="465"/>
      <c r="J17" s="465"/>
      <c r="K17" s="465"/>
      <c r="L17" s="465"/>
      <c r="M17" s="465"/>
      <c r="N17" s="465"/>
      <c r="O17" s="465"/>
      <c r="P17" s="465"/>
      <c r="Q17" s="11"/>
    </row>
    <row r="18" spans="1:17" ht="12.75" customHeight="1" x14ac:dyDescent="0.4">
      <c r="A18" s="11"/>
      <c r="B18" s="465"/>
      <c r="C18" s="465"/>
      <c r="D18" s="465"/>
      <c r="E18" s="465"/>
      <c r="F18" s="465"/>
      <c r="G18" s="465"/>
      <c r="H18" s="465"/>
      <c r="I18" s="465"/>
      <c r="J18" s="465"/>
      <c r="K18" s="465"/>
      <c r="L18" s="465"/>
      <c r="M18" s="465"/>
      <c r="N18" s="465"/>
      <c r="O18" s="465"/>
      <c r="P18" s="465"/>
      <c r="Q18" s="11"/>
    </row>
    <row r="19" spans="1:17" ht="12.75" customHeight="1" x14ac:dyDescent="0.4">
      <c r="A19" s="11"/>
      <c r="B19" s="465"/>
      <c r="C19" s="465"/>
      <c r="D19" s="465"/>
      <c r="E19" s="465"/>
      <c r="F19" s="465"/>
      <c r="G19" s="465"/>
      <c r="H19" s="465"/>
      <c r="I19" s="465"/>
      <c r="J19" s="465"/>
      <c r="K19" s="465"/>
      <c r="L19" s="465"/>
      <c r="M19" s="465"/>
      <c r="N19" s="465"/>
      <c r="O19" s="465"/>
      <c r="P19" s="465"/>
      <c r="Q19" s="11"/>
    </row>
    <row r="20" spans="1:17" ht="12.75" customHeight="1" x14ac:dyDescent="0.4">
      <c r="A20" s="11"/>
      <c r="B20" s="465"/>
      <c r="C20" s="465"/>
      <c r="D20" s="465"/>
      <c r="E20" s="465"/>
      <c r="F20" s="465"/>
      <c r="G20" s="465"/>
      <c r="H20" s="465"/>
      <c r="I20" s="465"/>
      <c r="J20" s="465"/>
      <c r="K20" s="465"/>
      <c r="L20" s="465"/>
      <c r="M20" s="465"/>
      <c r="N20" s="465"/>
      <c r="O20" s="465"/>
      <c r="P20" s="465"/>
      <c r="Q20" s="11"/>
    </row>
    <row r="21" spans="1:17" ht="12.75" customHeight="1" x14ac:dyDescent="0.4">
      <c r="A21" s="11"/>
      <c r="B21" s="465"/>
      <c r="C21" s="465"/>
      <c r="D21" s="465"/>
      <c r="E21" s="465"/>
      <c r="F21" s="465"/>
      <c r="G21" s="465"/>
      <c r="H21" s="465"/>
      <c r="I21" s="465"/>
      <c r="J21" s="465"/>
      <c r="K21" s="465"/>
      <c r="L21" s="465"/>
      <c r="M21" s="465"/>
      <c r="N21" s="465"/>
      <c r="O21" s="465"/>
      <c r="P21" s="465"/>
      <c r="Q21" s="11"/>
    </row>
    <row r="22" spans="1:17" ht="12.75" customHeight="1" x14ac:dyDescent="0.4">
      <c r="A22" s="11"/>
      <c r="B22" s="465"/>
      <c r="C22" s="465"/>
      <c r="D22" s="465"/>
      <c r="E22" s="465"/>
      <c r="F22" s="465"/>
      <c r="G22" s="465"/>
      <c r="H22" s="465"/>
      <c r="I22" s="465"/>
      <c r="J22" s="465"/>
      <c r="K22" s="465"/>
      <c r="L22" s="465"/>
      <c r="M22" s="465"/>
      <c r="N22" s="465"/>
      <c r="O22" s="465"/>
      <c r="P22" s="465"/>
      <c r="Q22" s="11"/>
    </row>
    <row r="23" spans="1:17" ht="12.75" customHeight="1" x14ac:dyDescent="0.4">
      <c r="A23" s="11"/>
      <c r="B23" s="465"/>
      <c r="C23" s="465"/>
      <c r="D23" s="465"/>
      <c r="E23" s="465"/>
      <c r="F23" s="465"/>
      <c r="G23" s="465"/>
      <c r="H23" s="465"/>
      <c r="I23" s="465"/>
      <c r="J23" s="465"/>
      <c r="K23" s="465"/>
      <c r="L23" s="465"/>
      <c r="M23" s="465"/>
      <c r="N23" s="465"/>
      <c r="O23" s="465"/>
      <c r="P23" s="465"/>
      <c r="Q23" s="11"/>
    </row>
    <row r="24" spans="1:17" ht="12.75" customHeight="1" x14ac:dyDescent="0.4">
      <c r="A24" s="11"/>
      <c r="B24" s="465"/>
      <c r="C24" s="465"/>
      <c r="D24" s="465"/>
      <c r="E24" s="465"/>
      <c r="F24" s="465"/>
      <c r="G24" s="465"/>
      <c r="H24" s="465"/>
      <c r="I24" s="465"/>
      <c r="J24" s="465"/>
      <c r="K24" s="465"/>
      <c r="L24" s="465"/>
      <c r="M24" s="465"/>
      <c r="N24" s="465"/>
      <c r="O24" s="465"/>
      <c r="P24" s="465"/>
      <c r="Q24" s="11"/>
    </row>
    <row r="25" spans="1:17" ht="12.75" customHeight="1" x14ac:dyDescent="0.4">
      <c r="A25" s="11"/>
      <c r="B25" s="465"/>
      <c r="C25" s="465"/>
      <c r="D25" s="465"/>
      <c r="E25" s="465"/>
      <c r="F25" s="465"/>
      <c r="G25" s="465"/>
      <c r="H25" s="465"/>
      <c r="I25" s="465"/>
      <c r="J25" s="465"/>
      <c r="K25" s="465"/>
      <c r="L25" s="465"/>
      <c r="M25" s="465"/>
      <c r="N25" s="465"/>
      <c r="O25" s="465"/>
      <c r="P25" s="465"/>
      <c r="Q25" s="11"/>
    </row>
    <row r="26" spans="1:17" ht="12.75" customHeight="1" x14ac:dyDescent="0.4">
      <c r="A26" s="11"/>
      <c r="B26" s="465"/>
      <c r="C26" s="465"/>
      <c r="D26" s="465"/>
      <c r="E26" s="465"/>
      <c r="F26" s="465"/>
      <c r="G26" s="465"/>
      <c r="H26" s="465"/>
      <c r="I26" s="465"/>
      <c r="J26" s="465"/>
      <c r="K26" s="465"/>
      <c r="L26" s="465"/>
      <c r="M26" s="465"/>
      <c r="N26" s="465"/>
      <c r="O26" s="465"/>
      <c r="P26" s="465"/>
      <c r="Q26" s="11"/>
    </row>
    <row r="27" spans="1:17" ht="12.75" customHeight="1" x14ac:dyDescent="0.4">
      <c r="A27" s="11"/>
      <c r="B27" s="465"/>
      <c r="C27" s="465"/>
      <c r="D27" s="465"/>
      <c r="E27" s="465"/>
      <c r="F27" s="465"/>
      <c r="G27" s="465"/>
      <c r="H27" s="465"/>
      <c r="I27" s="465"/>
      <c r="J27" s="465"/>
      <c r="K27" s="465"/>
      <c r="L27" s="465"/>
      <c r="M27" s="465"/>
      <c r="N27" s="465"/>
      <c r="O27" s="465"/>
      <c r="P27" s="465"/>
      <c r="Q27" s="11"/>
    </row>
    <row r="28" spans="1:17" ht="12.75" customHeight="1" x14ac:dyDescent="0.4">
      <c r="A28" s="11"/>
      <c r="B28" s="465"/>
      <c r="C28" s="465"/>
      <c r="D28" s="465"/>
      <c r="E28" s="465"/>
      <c r="F28" s="465"/>
      <c r="G28" s="465"/>
      <c r="H28" s="465"/>
      <c r="I28" s="465"/>
      <c r="J28" s="465"/>
      <c r="K28" s="465"/>
      <c r="L28" s="465"/>
      <c r="M28" s="465"/>
      <c r="N28" s="465"/>
      <c r="O28" s="465"/>
      <c r="P28" s="465"/>
      <c r="Q28" s="11"/>
    </row>
    <row r="29" spans="1:17" ht="12.75" customHeight="1" x14ac:dyDescent="0.4">
      <c r="A29" s="11"/>
      <c r="B29" s="465"/>
      <c r="C29" s="465"/>
      <c r="D29" s="465"/>
      <c r="E29" s="465"/>
      <c r="F29" s="465"/>
      <c r="G29" s="465"/>
      <c r="H29" s="465"/>
      <c r="I29" s="465"/>
      <c r="J29" s="465"/>
      <c r="K29" s="465"/>
      <c r="L29" s="465"/>
      <c r="M29" s="465"/>
      <c r="N29" s="465"/>
      <c r="O29" s="465"/>
      <c r="P29" s="465"/>
      <c r="Q29" s="11"/>
    </row>
    <row r="30" spans="1:17" ht="12.75" customHeight="1" x14ac:dyDescent="0.4">
      <c r="A30" s="11"/>
      <c r="B30" s="465"/>
      <c r="C30" s="465"/>
      <c r="D30" s="465"/>
      <c r="E30" s="465"/>
      <c r="F30" s="465"/>
      <c r="G30" s="465"/>
      <c r="H30" s="465"/>
      <c r="I30" s="465"/>
      <c r="J30" s="465"/>
      <c r="K30" s="465"/>
      <c r="L30" s="465"/>
      <c r="M30" s="465"/>
      <c r="N30" s="465"/>
      <c r="O30" s="465"/>
      <c r="P30" s="465"/>
      <c r="Q30" s="11"/>
    </row>
    <row r="31" spans="1:17" ht="12.75" customHeight="1" x14ac:dyDescent="0.4">
      <c r="A31" s="11"/>
      <c r="B31" s="465"/>
      <c r="C31" s="465"/>
      <c r="D31" s="465"/>
      <c r="E31" s="465"/>
      <c r="F31" s="465"/>
      <c r="G31" s="465"/>
      <c r="H31" s="465"/>
      <c r="I31" s="465"/>
      <c r="J31" s="465"/>
      <c r="K31" s="465"/>
      <c r="L31" s="465"/>
      <c r="M31" s="465"/>
      <c r="N31" s="465"/>
      <c r="O31" s="465"/>
      <c r="P31" s="465"/>
      <c r="Q31" s="11"/>
    </row>
    <row r="32" spans="1:17" ht="12.75" customHeight="1" x14ac:dyDescent="0.4">
      <c r="A32" s="11"/>
      <c r="B32" s="465"/>
      <c r="C32" s="465"/>
      <c r="D32" s="465"/>
      <c r="E32" s="465"/>
      <c r="F32" s="465"/>
      <c r="G32" s="465"/>
      <c r="H32" s="465"/>
      <c r="I32" s="465"/>
      <c r="J32" s="465"/>
      <c r="K32" s="465"/>
      <c r="L32" s="465"/>
      <c r="M32" s="465"/>
      <c r="N32" s="465"/>
      <c r="O32" s="465"/>
      <c r="P32" s="465"/>
      <c r="Q32" s="11"/>
    </row>
    <row r="33" spans="1:23" ht="12.75" customHeight="1" x14ac:dyDescent="0.4">
      <c r="A33" s="11"/>
      <c r="B33" s="465"/>
      <c r="C33" s="465"/>
      <c r="D33" s="465"/>
      <c r="E33" s="465"/>
      <c r="F33" s="465"/>
      <c r="G33" s="465"/>
      <c r="H33" s="465"/>
      <c r="I33" s="465"/>
      <c r="J33" s="465"/>
      <c r="K33" s="465"/>
      <c r="L33" s="465"/>
      <c r="M33" s="465"/>
      <c r="N33" s="465"/>
      <c r="O33" s="465"/>
      <c r="P33" s="465"/>
      <c r="Q33" s="11"/>
    </row>
    <row r="34" spans="1:23" ht="12.75" customHeight="1" x14ac:dyDescent="0.4">
      <c r="A34" s="11"/>
      <c r="B34" s="465"/>
      <c r="C34" s="465"/>
      <c r="D34" s="465"/>
      <c r="E34" s="465"/>
      <c r="F34" s="465"/>
      <c r="G34" s="465"/>
      <c r="H34" s="465"/>
      <c r="I34" s="465"/>
      <c r="J34" s="465"/>
      <c r="K34" s="465"/>
      <c r="L34" s="465"/>
      <c r="M34" s="465"/>
      <c r="N34" s="465"/>
      <c r="O34" s="465"/>
      <c r="P34" s="465"/>
      <c r="Q34" s="11"/>
    </row>
    <row r="35" spans="1:23" ht="12.75" customHeight="1" x14ac:dyDescent="0.4">
      <c r="A35" s="11"/>
      <c r="B35" s="465"/>
      <c r="C35" s="465"/>
      <c r="D35" s="465"/>
      <c r="E35" s="465"/>
      <c r="F35" s="465"/>
      <c r="G35" s="465"/>
      <c r="H35" s="465"/>
      <c r="I35" s="465"/>
      <c r="J35" s="465"/>
      <c r="K35" s="465"/>
      <c r="L35" s="465"/>
      <c r="M35" s="465"/>
      <c r="N35" s="465"/>
      <c r="O35" s="465"/>
      <c r="P35" s="465"/>
      <c r="Q35" s="11"/>
    </row>
    <row r="36" spans="1:23" ht="12.75" customHeight="1" x14ac:dyDescent="0.4">
      <c r="A36" s="11"/>
      <c r="B36" s="465"/>
      <c r="C36" s="465"/>
      <c r="D36" s="465"/>
      <c r="E36" s="465"/>
      <c r="F36" s="465"/>
      <c r="G36" s="465"/>
      <c r="H36" s="465"/>
      <c r="I36" s="465"/>
      <c r="J36" s="465"/>
      <c r="K36" s="465"/>
      <c r="L36" s="465"/>
      <c r="M36" s="465"/>
      <c r="N36" s="465"/>
      <c r="O36" s="465"/>
      <c r="P36" s="465"/>
      <c r="Q36" s="11"/>
    </row>
    <row r="37" spans="1:23" ht="12.75" customHeight="1" x14ac:dyDescent="0.4">
      <c r="A37" s="11"/>
      <c r="B37" s="465"/>
      <c r="C37" s="465"/>
      <c r="D37" s="465"/>
      <c r="E37" s="465"/>
      <c r="F37" s="465"/>
      <c r="G37" s="465"/>
      <c r="H37" s="465"/>
      <c r="I37" s="465"/>
      <c r="J37" s="465"/>
      <c r="K37" s="465"/>
      <c r="L37" s="465"/>
      <c r="M37" s="465"/>
      <c r="N37" s="465"/>
      <c r="O37" s="465"/>
      <c r="P37" s="465"/>
      <c r="Q37" s="11"/>
    </row>
    <row r="38" spans="1:23" ht="12.65" hidden="1" customHeight="1" x14ac:dyDescent="0.4">
      <c r="A38" s="11"/>
      <c r="B38" s="465"/>
      <c r="C38" s="465"/>
      <c r="D38" s="465"/>
      <c r="E38" s="465"/>
      <c r="F38" s="465"/>
      <c r="G38" s="465"/>
      <c r="H38" s="465"/>
      <c r="I38" s="465"/>
      <c r="J38" s="465"/>
      <c r="K38" s="465"/>
      <c r="L38" s="465"/>
      <c r="M38" s="465"/>
      <c r="N38" s="465"/>
      <c r="O38" s="465"/>
      <c r="P38" s="465"/>
      <c r="Q38" s="11"/>
    </row>
    <row r="39" spans="1:23" ht="7" customHeight="1" x14ac:dyDescent="0.4">
      <c r="A39" s="11"/>
      <c r="B39" s="465"/>
      <c r="C39" s="465"/>
      <c r="D39" s="465"/>
      <c r="E39" s="465"/>
      <c r="F39" s="465"/>
      <c r="G39" s="465"/>
      <c r="H39" s="465"/>
      <c r="I39" s="465"/>
      <c r="J39" s="465"/>
      <c r="K39" s="465"/>
      <c r="L39" s="465"/>
      <c r="M39" s="465"/>
      <c r="N39" s="465"/>
      <c r="O39" s="465"/>
      <c r="P39" s="465"/>
      <c r="Q39" s="11"/>
    </row>
    <row r="40" spans="1:23" ht="12.75" hidden="1" customHeight="1" x14ac:dyDescent="0.4">
      <c r="A40" s="11"/>
      <c r="B40" s="465"/>
      <c r="C40" s="465"/>
      <c r="D40" s="465"/>
      <c r="E40" s="465"/>
      <c r="F40" s="465"/>
      <c r="G40" s="465"/>
      <c r="H40" s="465"/>
      <c r="I40" s="465"/>
      <c r="J40" s="465"/>
      <c r="K40" s="465"/>
      <c r="L40" s="465"/>
      <c r="M40" s="465"/>
      <c r="N40" s="465"/>
      <c r="O40" s="465"/>
      <c r="P40" s="465"/>
      <c r="Q40" s="11"/>
    </row>
    <row r="41" spans="1:23" s="12" customFormat="1" ht="15.75" hidden="1" customHeight="1" x14ac:dyDescent="0.25">
      <c r="B41" s="443" t="s">
        <v>18</v>
      </c>
      <c r="C41" s="444"/>
      <c r="D41" s="444"/>
      <c r="E41" s="444"/>
      <c r="F41" s="445"/>
      <c r="G41" s="142"/>
      <c r="H41" s="446"/>
      <c r="I41" s="446"/>
      <c r="J41" s="446"/>
      <c r="K41" s="446"/>
      <c r="L41" s="446"/>
      <c r="M41" s="446"/>
      <c r="N41" s="14"/>
      <c r="O41" s="14"/>
      <c r="P41" s="14"/>
      <c r="Q41" s="14"/>
      <c r="R41" s="14"/>
      <c r="S41" s="14"/>
      <c r="T41" s="14"/>
      <c r="U41" s="14"/>
      <c r="V41" s="14"/>
      <c r="W41" s="14"/>
    </row>
    <row r="42" spans="1:23" s="12" customFormat="1" ht="8.25" hidden="1" customHeight="1" x14ac:dyDescent="0.25">
      <c r="B42" s="21"/>
      <c r="C42" s="124"/>
      <c r="D42" s="125"/>
      <c r="E42" s="22"/>
      <c r="F42" s="23"/>
      <c r="G42" s="20"/>
      <c r="H42" s="16"/>
      <c r="I42" s="30"/>
      <c r="J42" s="113"/>
      <c r="K42" s="113"/>
      <c r="L42" s="18"/>
      <c r="M42" s="114"/>
      <c r="N42" s="14"/>
      <c r="O42" s="142"/>
      <c r="P42" s="464"/>
      <c r="Q42" s="14"/>
      <c r="R42" s="14"/>
      <c r="S42" s="14"/>
      <c r="T42" s="14"/>
      <c r="U42" s="14"/>
      <c r="V42" s="14"/>
      <c r="W42" s="14"/>
    </row>
    <row r="43" spans="1:23" s="12" customFormat="1" ht="15.75" hidden="1" customHeight="1" x14ac:dyDescent="0.25">
      <c r="B43" s="15"/>
      <c r="C43" s="25" t="s">
        <v>31</v>
      </c>
      <c r="D43" s="26" t="s">
        <v>32</v>
      </c>
      <c r="E43" s="27">
        <v>51</v>
      </c>
      <c r="F43" s="19" t="s">
        <v>1</v>
      </c>
      <c r="G43" s="28"/>
      <c r="H43" s="16"/>
      <c r="I43" s="30"/>
      <c r="J43" s="143"/>
      <c r="K43" s="143"/>
      <c r="L43" s="33"/>
      <c r="M43" s="115"/>
      <c r="N43" s="14"/>
      <c r="O43" s="20"/>
      <c r="P43" s="464"/>
      <c r="Q43" s="14"/>
      <c r="R43" s="14"/>
      <c r="S43" s="14"/>
      <c r="T43" s="14"/>
      <c r="U43" s="14"/>
      <c r="V43" s="14"/>
      <c r="W43" s="14"/>
    </row>
    <row r="44" spans="1:23" s="12" customFormat="1" ht="3.25" hidden="1" customHeight="1" x14ac:dyDescent="0.25">
      <c r="B44" s="15"/>
      <c r="C44" s="37"/>
      <c r="D44" s="38"/>
      <c r="E44" s="39"/>
      <c r="F44" s="34"/>
      <c r="G44" s="28"/>
      <c r="H44" s="16"/>
      <c r="I44" s="30"/>
      <c r="J44" s="143"/>
      <c r="K44" s="143"/>
      <c r="L44" s="33"/>
      <c r="M44" s="116"/>
      <c r="N44" s="14"/>
      <c r="O44" s="28"/>
      <c r="P44" s="464"/>
      <c r="Q44" s="14"/>
      <c r="R44" s="14"/>
      <c r="S44" s="14"/>
      <c r="T44" s="14"/>
      <c r="U44" s="14"/>
      <c r="V44" s="14"/>
      <c r="W44" s="14"/>
    </row>
    <row r="45" spans="1:23" s="12" customFormat="1" ht="15.5" hidden="1" x14ac:dyDescent="0.25">
      <c r="B45" s="15"/>
      <c r="C45" s="25" t="s">
        <v>30</v>
      </c>
      <c r="D45" s="26" t="s">
        <v>23</v>
      </c>
      <c r="E45" s="27">
        <v>35</v>
      </c>
      <c r="F45" s="19" t="s">
        <v>1</v>
      </c>
      <c r="G45" s="28"/>
      <c r="H45" s="16"/>
      <c r="I45" s="30"/>
      <c r="J45" s="143"/>
      <c r="K45" s="143"/>
      <c r="L45" s="33"/>
      <c r="M45" s="115"/>
      <c r="N45" s="14"/>
      <c r="O45" s="117"/>
      <c r="P45" s="464"/>
      <c r="Q45" s="14"/>
      <c r="R45" s="14"/>
      <c r="S45" s="14"/>
      <c r="T45" s="14"/>
      <c r="U45" s="14"/>
      <c r="V45" s="14"/>
      <c r="W45" s="14"/>
    </row>
    <row r="46" spans="1:23" s="12" customFormat="1" ht="3.25" hidden="1" customHeight="1" x14ac:dyDescent="0.25">
      <c r="B46" s="15"/>
      <c r="C46" s="37"/>
      <c r="D46" s="38"/>
      <c r="E46" s="39"/>
      <c r="F46" s="34"/>
      <c r="G46" s="28"/>
      <c r="H46" s="16"/>
      <c r="I46" s="30"/>
      <c r="J46" s="143"/>
      <c r="K46" s="143"/>
      <c r="L46" s="33"/>
      <c r="M46" s="116"/>
      <c r="N46" s="14"/>
      <c r="O46" s="28"/>
      <c r="P46" s="464"/>
      <c r="Q46" s="14"/>
      <c r="R46" s="14"/>
      <c r="S46" s="14"/>
      <c r="T46" s="14"/>
      <c r="U46" s="14"/>
      <c r="V46" s="14"/>
      <c r="W46" s="14"/>
    </row>
    <row r="47" spans="1:23" s="12" customFormat="1" ht="15.75" hidden="1" customHeight="1" x14ac:dyDescent="0.25">
      <c r="B47" s="15"/>
      <c r="C47" s="25" t="s">
        <v>50</v>
      </c>
      <c r="D47" s="26" t="s">
        <v>51</v>
      </c>
      <c r="E47" s="27">
        <v>35</v>
      </c>
      <c r="F47" s="34" t="s">
        <v>1</v>
      </c>
      <c r="G47" s="28"/>
      <c r="H47" s="16"/>
      <c r="I47" s="30"/>
      <c r="J47" s="146"/>
      <c r="K47" s="146"/>
      <c r="L47" s="33"/>
      <c r="M47" s="116"/>
      <c r="N47" s="14"/>
      <c r="O47" s="28"/>
      <c r="P47" s="464"/>
      <c r="Q47" s="14"/>
      <c r="R47" s="14"/>
      <c r="S47" s="14"/>
      <c r="T47" s="14"/>
      <c r="U47" s="14"/>
      <c r="V47" s="14"/>
      <c r="W47" s="14"/>
    </row>
    <row r="48" spans="1:23" s="12" customFormat="1" ht="3.25" hidden="1" customHeight="1" x14ac:dyDescent="0.25">
      <c r="B48" s="15"/>
      <c r="C48" s="37"/>
      <c r="D48" s="38"/>
      <c r="E48" s="39"/>
      <c r="F48" s="34"/>
      <c r="G48" s="28"/>
      <c r="H48" s="16"/>
      <c r="I48" s="30"/>
      <c r="J48" s="146"/>
      <c r="K48" s="146"/>
      <c r="L48" s="33"/>
      <c r="M48" s="116"/>
      <c r="N48" s="14"/>
      <c r="O48" s="28"/>
      <c r="P48" s="464"/>
      <c r="Q48" s="14"/>
      <c r="R48" s="14"/>
      <c r="S48" s="14"/>
      <c r="T48" s="14"/>
      <c r="U48" s="14"/>
      <c r="V48" s="14"/>
      <c r="W48" s="14"/>
    </row>
    <row r="49" spans="2:23" s="12" customFormat="1" ht="15.5" hidden="1" x14ac:dyDescent="0.25">
      <c r="B49" s="15"/>
      <c r="C49" s="25" t="s">
        <v>21</v>
      </c>
      <c r="D49" s="41" t="s">
        <v>22</v>
      </c>
      <c r="E49" s="27">
        <v>3</v>
      </c>
      <c r="F49" s="19" t="s">
        <v>1</v>
      </c>
      <c r="G49" s="28"/>
      <c r="H49" s="16"/>
      <c r="I49" s="30"/>
      <c r="J49" s="118"/>
      <c r="K49" s="118"/>
      <c r="L49" s="33"/>
      <c r="M49" s="115"/>
      <c r="N49" s="14"/>
      <c r="O49" s="117"/>
      <c r="P49" s="464"/>
      <c r="Q49" s="14"/>
      <c r="R49" s="14"/>
      <c r="S49" s="14"/>
      <c r="T49" s="14"/>
      <c r="U49" s="14"/>
      <c r="V49" s="14"/>
      <c r="W49" s="14"/>
    </row>
    <row r="50" spans="2:23" s="12" customFormat="1" ht="3.25" hidden="1" customHeight="1" x14ac:dyDescent="0.25">
      <c r="B50" s="15"/>
      <c r="C50" s="37"/>
      <c r="D50" s="38"/>
      <c r="E50" s="39"/>
      <c r="F50" s="34"/>
      <c r="G50" s="28"/>
      <c r="H50" s="16"/>
      <c r="I50" s="30"/>
      <c r="J50" s="143"/>
      <c r="K50" s="143"/>
      <c r="L50" s="33"/>
      <c r="M50" s="116"/>
      <c r="N50" s="14"/>
      <c r="O50" s="28"/>
      <c r="P50" s="464"/>
      <c r="Q50" s="14"/>
      <c r="R50" s="14"/>
      <c r="S50" s="14"/>
      <c r="T50" s="14"/>
      <c r="U50" s="14"/>
      <c r="V50" s="14"/>
      <c r="W50" s="14"/>
    </row>
    <row r="51" spans="2:23" s="12" customFormat="1" ht="15.5" hidden="1" x14ac:dyDescent="0.25">
      <c r="B51" s="15"/>
      <c r="C51" s="25" t="s">
        <v>29</v>
      </c>
      <c r="D51" s="41" t="s">
        <v>24</v>
      </c>
      <c r="E51" s="27">
        <v>3</v>
      </c>
      <c r="F51" s="19" t="s">
        <v>1</v>
      </c>
      <c r="G51" s="28"/>
      <c r="H51" s="16"/>
      <c r="I51" s="16"/>
      <c r="J51" s="16"/>
      <c r="K51" s="16"/>
      <c r="L51" s="16"/>
      <c r="M51" s="16"/>
      <c r="N51" s="14"/>
      <c r="O51" s="117"/>
      <c r="P51" s="464"/>
      <c r="Q51" s="14"/>
      <c r="R51" s="14"/>
      <c r="S51" s="14"/>
      <c r="T51" s="14"/>
      <c r="U51" s="14"/>
      <c r="V51" s="14"/>
      <c r="W51" s="14"/>
    </row>
    <row r="52" spans="2:23" s="12" customFormat="1" ht="3.25" hidden="1" customHeight="1" x14ac:dyDescent="0.25">
      <c r="B52" s="15"/>
      <c r="C52" s="25"/>
      <c r="D52" s="41"/>
      <c r="E52" s="27"/>
      <c r="F52" s="19"/>
      <c r="G52" s="28"/>
      <c r="H52" s="16"/>
      <c r="I52" s="16"/>
      <c r="J52" s="16"/>
      <c r="K52" s="16"/>
      <c r="L52" s="16"/>
      <c r="M52" s="16"/>
      <c r="N52" s="14"/>
      <c r="O52" s="117"/>
      <c r="P52" s="216"/>
      <c r="Q52" s="14"/>
      <c r="R52" s="14"/>
      <c r="S52" s="14"/>
      <c r="T52" s="14"/>
      <c r="U52" s="14"/>
      <c r="V52" s="14"/>
      <c r="W52" s="14"/>
    </row>
    <row r="53" spans="2:23" s="12" customFormat="1" ht="15.5" hidden="1" x14ac:dyDescent="0.25">
      <c r="B53" s="15"/>
      <c r="C53" s="25"/>
      <c r="D53" s="41" t="s">
        <v>80</v>
      </c>
      <c r="E53" s="27">
        <v>330</v>
      </c>
      <c r="F53" s="19" t="s">
        <v>1</v>
      </c>
      <c r="G53" s="28"/>
      <c r="H53" s="16"/>
      <c r="I53" s="16"/>
      <c r="J53" s="16"/>
      <c r="K53" s="16"/>
      <c r="L53" s="16"/>
      <c r="M53" s="16"/>
      <c r="N53" s="14"/>
      <c r="O53" s="117"/>
      <c r="P53" s="216"/>
      <c r="Q53" s="14"/>
      <c r="R53" s="14"/>
      <c r="S53" s="14"/>
      <c r="T53" s="14"/>
      <c r="U53" s="14"/>
      <c r="V53" s="14"/>
      <c r="W53" s="14"/>
    </row>
    <row r="54" spans="2:23" s="12" customFormat="1" ht="3.25" hidden="1" customHeight="1" x14ac:dyDescent="0.25">
      <c r="B54" s="15"/>
      <c r="C54" s="37"/>
      <c r="D54" s="253"/>
      <c r="E54" s="254"/>
      <c r="F54" s="19"/>
      <c r="G54" s="28"/>
      <c r="H54" s="16"/>
      <c r="I54" s="16"/>
      <c r="J54" s="16"/>
      <c r="K54" s="16"/>
      <c r="L54" s="16"/>
      <c r="M54" s="16"/>
      <c r="N54" s="14"/>
      <c r="O54" s="117"/>
      <c r="P54" s="216"/>
      <c r="Q54" s="14"/>
      <c r="R54" s="14"/>
      <c r="S54" s="14"/>
      <c r="T54" s="14"/>
      <c r="U54" s="14"/>
      <c r="V54" s="14"/>
      <c r="W54" s="14"/>
    </row>
    <row r="55" spans="2:23" s="12" customFormat="1" ht="15.5" hidden="1" x14ac:dyDescent="0.25">
      <c r="B55" s="15"/>
      <c r="C55" s="25"/>
      <c r="D55" s="41" t="s">
        <v>81</v>
      </c>
      <c r="E55" s="27">
        <f>$E$53-$E$47-$E$45</f>
        <v>260</v>
      </c>
      <c r="F55" s="19" t="s">
        <v>1</v>
      </c>
      <c r="G55" s="28"/>
      <c r="H55" s="16"/>
      <c r="I55" s="16"/>
      <c r="J55" s="16"/>
      <c r="K55" s="16"/>
      <c r="L55" s="16"/>
      <c r="M55" s="16"/>
      <c r="N55" s="14"/>
      <c r="O55" s="117"/>
      <c r="P55" s="216"/>
      <c r="Q55" s="14"/>
      <c r="R55" s="14"/>
      <c r="S55" s="14"/>
      <c r="T55" s="14"/>
      <c r="U55" s="14"/>
      <c r="V55" s="14"/>
      <c r="W55" s="14"/>
    </row>
    <row r="56" spans="2:23" s="46" customFormat="1" ht="8.25" hidden="1" customHeight="1" x14ac:dyDescent="0.35">
      <c r="B56" s="47"/>
      <c r="C56" s="37"/>
      <c r="D56" s="48"/>
      <c r="E56" s="49"/>
      <c r="F56" s="50"/>
      <c r="G56" s="20"/>
      <c r="H56" s="16"/>
      <c r="I56" s="16"/>
      <c r="J56" s="16"/>
      <c r="K56" s="16"/>
      <c r="L56" s="16"/>
      <c r="M56" s="16"/>
      <c r="N56" s="51"/>
      <c r="O56" s="51"/>
      <c r="P56" s="51"/>
      <c r="Q56" s="51"/>
      <c r="R56" s="51"/>
      <c r="S56" s="51"/>
      <c r="T56" s="51"/>
      <c r="U56" s="51"/>
      <c r="V56" s="51"/>
      <c r="W56" s="51"/>
    </row>
    <row r="57" spans="2:23" s="46" customFormat="1" ht="8.15" hidden="1" customHeight="1" x14ac:dyDescent="0.35">
      <c r="B57" s="47"/>
      <c r="C57" s="37"/>
      <c r="D57" s="48"/>
      <c r="E57" s="49"/>
      <c r="F57" s="50"/>
      <c r="G57" s="20"/>
      <c r="H57" s="16"/>
      <c r="I57" s="16"/>
      <c r="J57" s="16"/>
      <c r="K57" s="16"/>
      <c r="L57" s="16"/>
      <c r="M57" s="16"/>
      <c r="N57" s="51"/>
      <c r="O57" s="51"/>
      <c r="P57" s="51"/>
      <c r="Q57" s="51"/>
      <c r="R57" s="51"/>
      <c r="S57" s="51"/>
      <c r="T57" s="51"/>
      <c r="U57" s="51"/>
      <c r="V57" s="51"/>
      <c r="W57" s="51"/>
    </row>
    <row r="58" spans="2:23" s="46" customFormat="1" ht="8.15" customHeight="1" thickBot="1" x14ac:dyDescent="0.4">
      <c r="B58" s="16"/>
      <c r="C58" s="30"/>
      <c r="D58" s="113"/>
      <c r="E58" s="18"/>
      <c r="F58" s="114"/>
      <c r="G58" s="20"/>
      <c r="H58" s="16"/>
      <c r="I58" s="16"/>
      <c r="J58" s="16"/>
      <c r="K58" s="16"/>
      <c r="L58" s="16"/>
      <c r="M58" s="16"/>
      <c r="N58" s="51"/>
      <c r="O58" s="51"/>
      <c r="P58" s="51"/>
      <c r="Q58" s="51"/>
      <c r="R58" s="51"/>
      <c r="S58" s="51"/>
      <c r="T58" s="51"/>
      <c r="U58" s="51"/>
      <c r="V58" s="51"/>
      <c r="W58" s="51"/>
    </row>
    <row r="59" spans="2:23" s="46" customFormat="1" ht="15.75" customHeight="1" thickBot="1" x14ac:dyDescent="0.4">
      <c r="B59" s="449" t="str">
        <f>Übersetzungstabelle!$A$28</f>
        <v>Benutzer-Eingabe</v>
      </c>
      <c r="C59" s="450"/>
      <c r="D59" s="450"/>
      <c r="E59" s="450"/>
      <c r="F59" s="451"/>
      <c r="G59" s="58"/>
      <c r="H59" s="452" t="str">
        <f>Übersetzungstabelle!$A$54</f>
        <v>Auto-Berechnung Glasmaße und Profillänge</v>
      </c>
      <c r="I59" s="453"/>
      <c r="J59" s="453"/>
      <c r="K59" s="453"/>
      <c r="L59" s="453"/>
      <c r="M59" s="454"/>
      <c r="N59" s="51"/>
      <c r="O59" s="120"/>
      <c r="P59" s="129" t="str">
        <f>Übersetzungstabelle!$A$96</f>
        <v>Legende</v>
      </c>
      <c r="Q59" s="51"/>
      <c r="R59" s="51"/>
      <c r="S59" s="51"/>
      <c r="T59" s="51"/>
      <c r="U59" s="51"/>
      <c r="V59" s="51"/>
      <c r="W59" s="51"/>
    </row>
    <row r="60" spans="2:23" s="46" customFormat="1" ht="8.25" customHeight="1" x14ac:dyDescent="0.35">
      <c r="B60" s="59"/>
      <c r="C60" s="93"/>
      <c r="D60" s="94"/>
      <c r="E60" s="65"/>
      <c r="F60" s="66"/>
      <c r="G60" s="62"/>
      <c r="H60" s="235"/>
      <c r="I60" s="88"/>
      <c r="J60" s="105"/>
      <c r="K60" s="105"/>
      <c r="L60" s="85"/>
      <c r="M60" s="237"/>
      <c r="N60" s="51"/>
      <c r="O60" s="147"/>
      <c r="P60" s="127"/>
      <c r="Q60" s="51"/>
      <c r="R60" s="51"/>
      <c r="S60" s="51"/>
      <c r="T60" s="51"/>
      <c r="U60" s="51"/>
      <c r="V60" s="51"/>
      <c r="W60" s="51"/>
    </row>
    <row r="61" spans="2:23" s="46" customFormat="1" ht="15.75" customHeight="1" x14ac:dyDescent="0.35">
      <c r="B61" s="60"/>
      <c r="C61" s="86" t="s">
        <v>0</v>
      </c>
      <c r="D61" s="87" t="str">
        <f>Übersetzungstabelle!$A$36</f>
        <v>Lichte Weite (bauseits)</v>
      </c>
      <c r="E61" s="27">
        <v>1000</v>
      </c>
      <c r="F61" s="19" t="s">
        <v>1</v>
      </c>
      <c r="G61" s="67"/>
      <c r="H61" s="235"/>
      <c r="I61" s="86" t="s">
        <v>14</v>
      </c>
      <c r="J61" s="455" t="str">
        <f>Übersetzungstabelle!$A$58</f>
        <v>Glashöhe Schiebeflügel</v>
      </c>
      <c r="K61" s="456"/>
      <c r="L61" s="106">
        <f>E63-E43</f>
        <v>2199</v>
      </c>
      <c r="M61" s="239" t="s">
        <v>1</v>
      </c>
      <c r="N61" s="51"/>
      <c r="O61" s="29"/>
      <c r="P61" s="457" t="str">
        <f>Übersetzungstabelle!$A$99</f>
        <v>H = Systemhöhe
HS = Glashöhe Schiebeflügel
LS = Länge Laufschiene/Blende
LW = Lichte Weite (bauseits)
LWt = Lichte Weite (Durchgangsbreite)
WS = Glasbreite Schiebeflügel (mit Griff)
WSZ = Zusatzbreite Schiebeflügel für Griff</v>
      </c>
      <c r="Q61" s="51"/>
      <c r="R61" s="51"/>
      <c r="S61" s="51"/>
      <c r="T61" s="51"/>
      <c r="U61" s="51"/>
      <c r="V61" s="51"/>
      <c r="W61" s="51"/>
    </row>
    <row r="62" spans="2:23" s="46" customFormat="1" ht="3.25" customHeight="1" x14ac:dyDescent="0.35">
      <c r="B62" s="60"/>
      <c r="C62" s="88"/>
      <c r="D62" s="54"/>
      <c r="E62" s="96">
        <v>5996</v>
      </c>
      <c r="F62" s="19"/>
      <c r="G62" s="62"/>
      <c r="H62" s="235"/>
      <c r="I62" s="88"/>
      <c r="J62" s="126"/>
      <c r="K62" s="126"/>
      <c r="L62" s="96"/>
      <c r="M62" s="239"/>
      <c r="N62" s="51"/>
      <c r="O62" s="35"/>
      <c r="P62" s="457"/>
      <c r="Q62" s="51"/>
      <c r="R62" s="51"/>
      <c r="S62" s="51"/>
      <c r="T62" s="51"/>
      <c r="U62" s="51"/>
      <c r="V62" s="51"/>
      <c r="W62" s="51"/>
    </row>
    <row r="63" spans="2:23" s="46" customFormat="1" ht="15.5" x14ac:dyDescent="0.35">
      <c r="B63" s="60"/>
      <c r="C63" s="86" t="s">
        <v>11</v>
      </c>
      <c r="D63" s="87" t="str">
        <f>Übersetzungstabelle!$A$37</f>
        <v>Systemhöhe</v>
      </c>
      <c r="E63" s="27">
        <v>2250</v>
      </c>
      <c r="F63" s="19" t="s">
        <v>1</v>
      </c>
      <c r="G63" s="67"/>
      <c r="H63" s="235"/>
      <c r="I63" s="86" t="s">
        <v>15</v>
      </c>
      <c r="J63" s="455" t="str">
        <f>Übersetzungstabelle!$A$60</f>
        <v>Glasbreite Schiebeflügel</v>
      </c>
      <c r="K63" s="456"/>
      <c r="L63" s="106">
        <f>E61+E45+E47</f>
        <v>1070</v>
      </c>
      <c r="M63" s="239" t="s">
        <v>1</v>
      </c>
      <c r="N63" s="51"/>
      <c r="O63" s="36"/>
      <c r="P63" s="457"/>
      <c r="Q63" s="51"/>
      <c r="R63" s="51"/>
      <c r="S63" s="51"/>
      <c r="T63" s="51"/>
      <c r="U63" s="51"/>
      <c r="V63" s="51"/>
      <c r="W63" s="51"/>
    </row>
    <row r="64" spans="2:23" s="46" customFormat="1" ht="3.25" customHeight="1" x14ac:dyDescent="0.35">
      <c r="B64" s="60"/>
      <c r="C64" s="90"/>
      <c r="D64" s="98"/>
      <c r="E64" s="99"/>
      <c r="F64" s="19"/>
      <c r="G64" s="67"/>
      <c r="H64" s="235"/>
      <c r="I64" s="54"/>
      <c r="J64" s="126"/>
      <c r="K64" s="126"/>
      <c r="L64" s="96"/>
      <c r="M64" s="239"/>
      <c r="N64" s="51"/>
      <c r="O64" s="35"/>
      <c r="P64" s="457"/>
      <c r="Q64" s="51"/>
      <c r="R64" s="51"/>
      <c r="S64" s="51"/>
      <c r="T64" s="51"/>
      <c r="U64" s="51"/>
      <c r="V64" s="51"/>
      <c r="W64" s="51"/>
    </row>
    <row r="65" spans="2:23" s="46" customFormat="1" ht="15.5" x14ac:dyDescent="0.35">
      <c r="B65" s="60"/>
      <c r="C65" s="100"/>
      <c r="D65" s="101" t="str">
        <f>Übersetzungstabelle!$A$38</f>
        <v>Glasstärke Schiebeflügel</v>
      </c>
      <c r="E65" s="42">
        <v>10</v>
      </c>
      <c r="F65" s="19" t="s">
        <v>1</v>
      </c>
      <c r="G65" s="67"/>
      <c r="H65" s="235"/>
      <c r="I65" s="86" t="s">
        <v>17</v>
      </c>
      <c r="J65" s="459" t="str">
        <f>Übersetzungstabelle!$A$62</f>
        <v>Länge Laufschiene/Blende</v>
      </c>
      <c r="K65" s="460"/>
      <c r="L65" s="106">
        <f>2*L63-E67-E45+E49+E51</f>
        <v>2011</v>
      </c>
      <c r="M65" s="237" t="s">
        <v>1</v>
      </c>
      <c r="N65" s="51"/>
      <c r="O65" s="36"/>
      <c r="P65" s="457"/>
      <c r="Q65" s="51"/>
      <c r="R65" s="51"/>
      <c r="S65" s="51"/>
      <c r="T65" s="51"/>
      <c r="U65" s="51"/>
      <c r="V65" s="51"/>
      <c r="W65" s="51"/>
    </row>
    <row r="66" spans="2:23" s="46" customFormat="1" ht="3.25" customHeight="1" x14ac:dyDescent="0.35">
      <c r="B66" s="60"/>
      <c r="C66" s="88"/>
      <c r="D66" s="102"/>
      <c r="E66" s="103"/>
      <c r="F66" s="19"/>
      <c r="G66" s="67"/>
      <c r="H66" s="235"/>
      <c r="I66" s="54"/>
      <c r="J66" s="84"/>
      <c r="K66" s="84"/>
      <c r="L66" s="96"/>
      <c r="M66" s="239"/>
      <c r="N66" s="51"/>
      <c r="O66" s="35"/>
      <c r="P66" s="457"/>
      <c r="Q66" s="51"/>
      <c r="R66" s="51"/>
      <c r="S66" s="51"/>
      <c r="T66" s="51"/>
      <c r="U66" s="51"/>
      <c r="V66" s="51"/>
      <c r="W66" s="51"/>
    </row>
    <row r="67" spans="2:23" s="46" customFormat="1" ht="15.65" customHeight="1" x14ac:dyDescent="0.35">
      <c r="B67" s="60"/>
      <c r="C67" s="385" t="s">
        <v>13</v>
      </c>
      <c r="D67" s="466" t="str">
        <f>Übersetzungstabelle!$A$41</f>
        <v>Zusatzbreite Schiebeflügel
für Griff</v>
      </c>
      <c r="E67" s="386">
        <v>100</v>
      </c>
      <c r="F67" s="19" t="s">
        <v>1</v>
      </c>
      <c r="G67" s="67"/>
      <c r="H67" s="235"/>
      <c r="I67" s="463" t="str">
        <f>IF($L$65&gt;4996,Übersetzungstabelle!$A$75,"")</f>
        <v/>
      </c>
      <c r="J67" s="463"/>
      <c r="K67" s="463"/>
      <c r="L67" s="463"/>
      <c r="M67" s="239"/>
      <c r="N67" s="51"/>
      <c r="O67" s="36"/>
      <c r="P67" s="457"/>
      <c r="Q67" s="51"/>
      <c r="R67" s="51"/>
      <c r="S67" s="51"/>
      <c r="T67" s="51"/>
      <c r="U67" s="51"/>
      <c r="V67" s="51"/>
      <c r="W67" s="51"/>
    </row>
    <row r="68" spans="2:23" s="46" customFormat="1" ht="15.65" customHeight="1" x14ac:dyDescent="0.35">
      <c r="B68" s="60"/>
      <c r="C68" s="88"/>
      <c r="D68" s="467"/>
      <c r="E68" s="114"/>
      <c r="F68" s="19"/>
      <c r="G68" s="67"/>
      <c r="H68" s="235"/>
      <c r="I68" s="461" t="str">
        <f>Übersetzungstabelle!$A$73</f>
        <v>Zur Information:</v>
      </c>
      <c r="J68" s="461"/>
      <c r="K68" s="461"/>
      <c r="L68" s="461"/>
      <c r="M68" s="239"/>
      <c r="N68" s="51"/>
      <c r="O68" s="36"/>
      <c r="P68" s="457"/>
      <c r="Q68" s="51"/>
      <c r="R68" s="51"/>
      <c r="S68" s="51"/>
      <c r="T68" s="51"/>
      <c r="U68" s="51"/>
      <c r="V68" s="51"/>
      <c r="W68" s="51"/>
    </row>
    <row r="69" spans="2:23" s="46" customFormat="1" ht="3.25" customHeight="1" x14ac:dyDescent="0.35">
      <c r="B69" s="60"/>
      <c r="C69" s="88"/>
      <c r="D69" s="102"/>
      <c r="E69" s="103"/>
      <c r="F69" s="19"/>
      <c r="G69" s="67"/>
      <c r="H69" s="235"/>
      <c r="I69" s="16"/>
      <c r="J69" s="17"/>
      <c r="K69" s="17"/>
      <c r="L69" s="31"/>
      <c r="M69" s="239"/>
      <c r="N69" s="51"/>
      <c r="O69" s="35"/>
      <c r="P69" s="457"/>
      <c r="Q69" s="51"/>
      <c r="R69" s="51"/>
      <c r="S69" s="51"/>
      <c r="T69" s="51"/>
      <c r="U69" s="51"/>
      <c r="V69" s="51"/>
      <c r="W69" s="51"/>
    </row>
    <row r="70" spans="2:23" s="46" customFormat="1" ht="15.75" customHeight="1" x14ac:dyDescent="0.35">
      <c r="B70" s="60"/>
      <c r="C70" s="100"/>
      <c r="D70" s="101" t="str">
        <f>Übersetzungstabelle!$A$43</f>
        <v>Gewicht Griff</v>
      </c>
      <c r="E70" s="43">
        <v>0.4</v>
      </c>
      <c r="F70" s="19" t="s">
        <v>5</v>
      </c>
      <c r="G70" s="67"/>
      <c r="H70" s="235"/>
      <c r="I70" s="44" t="s">
        <v>62</v>
      </c>
      <c r="J70" s="447" t="str">
        <f>Übersetzungstabelle!$A$74</f>
        <v>Lichte Weite (Türdurchgang)</v>
      </c>
      <c r="K70" s="448"/>
      <c r="L70" s="45">
        <f>E61-E67</f>
        <v>900</v>
      </c>
      <c r="M70" s="239" t="s">
        <v>1</v>
      </c>
      <c r="N70" s="51"/>
      <c r="O70" s="29"/>
      <c r="P70" s="457"/>
      <c r="Q70" s="51"/>
      <c r="R70" s="51"/>
      <c r="S70" s="51"/>
      <c r="T70" s="51"/>
      <c r="U70" s="51"/>
      <c r="V70" s="51"/>
      <c r="W70" s="51"/>
    </row>
    <row r="71" spans="2:23" s="46" customFormat="1" ht="8.25" customHeight="1" thickBot="1" x14ac:dyDescent="0.4">
      <c r="B71" s="75"/>
      <c r="C71" s="90"/>
      <c r="D71" s="98"/>
      <c r="E71" s="99"/>
      <c r="F71" s="50"/>
      <c r="G71" s="67"/>
      <c r="H71" s="240"/>
      <c r="I71" s="241"/>
      <c r="J71" s="241"/>
      <c r="K71" s="241"/>
      <c r="L71" s="241"/>
      <c r="M71" s="243"/>
      <c r="N71" s="51"/>
      <c r="O71" s="52"/>
      <c r="P71" s="458"/>
      <c r="Q71" s="51"/>
      <c r="R71" s="51"/>
      <c r="S71" s="51"/>
      <c r="T71" s="51"/>
      <c r="U71" s="51"/>
      <c r="V71" s="51"/>
      <c r="W71" s="51"/>
    </row>
    <row r="72" spans="2:23" s="54" customFormat="1" ht="8.25" customHeight="1" x14ac:dyDescent="0.35">
      <c r="D72" s="84"/>
      <c r="E72" s="108"/>
      <c r="F72" s="109"/>
      <c r="G72" s="62"/>
      <c r="N72" s="51"/>
      <c r="O72" s="51"/>
      <c r="P72" s="51"/>
      <c r="Q72" s="51"/>
      <c r="R72" s="51"/>
      <c r="S72" s="51"/>
      <c r="T72" s="51"/>
      <c r="U72" s="51"/>
      <c r="V72" s="51"/>
      <c r="W72" s="51"/>
    </row>
    <row r="73" spans="2:23" s="46" customFormat="1" ht="15.65" customHeight="1" x14ac:dyDescent="0.35">
      <c r="B73" s="443" t="str">
        <f>Übersetzungstabelle!A$51</f>
        <v>Formeln</v>
      </c>
      <c r="C73" s="444"/>
      <c r="D73" s="444"/>
      <c r="E73" s="444"/>
      <c r="F73" s="445"/>
      <c r="G73" s="58"/>
      <c r="H73" s="468" t="str">
        <f>Übersetzungstabelle!$A$83</f>
        <v>Überprüfung Flügelgewicht, Aspektverhältnis und
Mindestflügelbreite</v>
      </c>
      <c r="I73" s="469"/>
      <c r="J73" s="469"/>
      <c r="K73" s="469"/>
      <c r="L73" s="469"/>
      <c r="M73" s="470"/>
      <c r="N73" s="51"/>
      <c r="O73" s="120"/>
      <c r="P73" s="129" t="str">
        <f>Übersetzungstabelle!$A$105</f>
        <v>Hinweis</v>
      </c>
      <c r="Q73" s="51"/>
      <c r="R73" s="51"/>
      <c r="S73" s="51"/>
      <c r="T73" s="51"/>
      <c r="U73" s="51"/>
      <c r="V73" s="51"/>
      <c r="W73" s="51"/>
    </row>
    <row r="74" spans="2:23" s="46" customFormat="1" ht="15.5" x14ac:dyDescent="0.35">
      <c r="B74" s="24"/>
      <c r="C74" s="379"/>
      <c r="D74" s="379"/>
      <c r="E74" s="379"/>
      <c r="F74" s="387"/>
      <c r="G74" s="156"/>
      <c r="H74" s="471"/>
      <c r="I74" s="472"/>
      <c r="J74" s="472"/>
      <c r="K74" s="472"/>
      <c r="L74" s="472"/>
      <c r="M74" s="473"/>
      <c r="N74" s="51"/>
      <c r="O74" s="248"/>
      <c r="P74" s="388"/>
      <c r="Q74" s="51"/>
      <c r="R74" s="51"/>
      <c r="S74" s="51"/>
      <c r="T74" s="51"/>
      <c r="U74" s="51"/>
      <c r="V74" s="51"/>
      <c r="W74" s="51"/>
    </row>
    <row r="75" spans="2:23" s="46" customFormat="1" ht="8.25" customHeight="1" x14ac:dyDescent="0.35">
      <c r="B75" s="60"/>
      <c r="C75" s="54"/>
      <c r="D75" s="54"/>
      <c r="E75" s="54"/>
      <c r="F75" s="61"/>
      <c r="G75" s="62"/>
      <c r="H75" s="59"/>
      <c r="I75" s="63"/>
      <c r="J75" s="64"/>
      <c r="K75" s="64"/>
      <c r="L75" s="65"/>
      <c r="M75" s="66"/>
      <c r="N75" s="51"/>
      <c r="O75" s="60"/>
      <c r="P75" s="153"/>
      <c r="Q75" s="51"/>
      <c r="R75" s="51"/>
      <c r="S75" s="51"/>
      <c r="T75" s="51"/>
      <c r="U75" s="51"/>
      <c r="V75" s="51"/>
      <c r="W75" s="51"/>
    </row>
    <row r="76" spans="2:23" s="46" customFormat="1" ht="15.75" customHeight="1" x14ac:dyDescent="0.35">
      <c r="B76" s="60"/>
      <c r="C76" s="54" t="s">
        <v>366</v>
      </c>
      <c r="D76" s="54"/>
      <c r="E76" s="54"/>
      <c r="F76" s="61"/>
      <c r="G76" s="67"/>
      <c r="H76" s="60"/>
      <c r="I76" s="144" t="str">
        <f>Übersetzungstabelle!$A$86</f>
        <v>Flügelgewicht Schiebeflügel mit Griff (≤ 50 kg / 80 kg)</v>
      </c>
      <c r="J76" s="145"/>
      <c r="K76" s="135">
        <f>L61/1000*L63/1000*2.5*ROUNDDOWN(E65,0)+E70</f>
        <v>59.22325</v>
      </c>
      <c r="L76" s="109" t="s">
        <v>5</v>
      </c>
      <c r="M76" s="61" t="str">
        <f>IF(K76&lt;=80,Übersetzungstabelle!$A$84,Übersetzungstabelle!$A$85)</f>
        <v>Okay.</v>
      </c>
      <c r="N76" s="51"/>
      <c r="O76" s="60"/>
      <c r="P76" s="457" t="str">
        <f>Übersetzungstabelle!$A$106</f>
        <v>Das Flügelgewicht des Schiebeflügels inkl. Griff darf 50 kg (Portavant M 50) bzw. 80 kg (Portavant M 80) nicht überschreiten. 
Das Verhältnis von Höhe zu Breite des Schiebeflügels darf maximal 3 : 1 betragen.
Der Schiebeflügel muss mindestens 330 mm breit sein.</v>
      </c>
      <c r="Q76" s="51"/>
      <c r="R76" s="51"/>
      <c r="S76" s="51"/>
      <c r="T76" s="51"/>
      <c r="U76" s="51"/>
      <c r="V76" s="51"/>
      <c r="W76" s="51"/>
    </row>
    <row r="77" spans="2:23" s="46" customFormat="1" ht="3.25" customHeight="1" x14ac:dyDescent="0.35">
      <c r="B77" s="60"/>
      <c r="C77" s="54"/>
      <c r="D77" s="54"/>
      <c r="E77" s="54"/>
      <c r="F77" s="61"/>
      <c r="G77" s="67"/>
      <c r="H77" s="60"/>
      <c r="I77" s="126"/>
      <c r="J77" s="126"/>
      <c r="K77" s="126"/>
      <c r="L77" s="69"/>
      <c r="M77" s="68"/>
      <c r="N77" s="51"/>
      <c r="O77" s="60"/>
      <c r="P77" s="457"/>
      <c r="Q77" s="51"/>
      <c r="R77" s="51"/>
      <c r="S77" s="51"/>
      <c r="T77" s="51"/>
      <c r="U77" s="51"/>
      <c r="V77" s="51"/>
      <c r="W77" s="51"/>
    </row>
    <row r="78" spans="2:23" s="46" customFormat="1" ht="15.75" customHeight="1" x14ac:dyDescent="0.35">
      <c r="B78" s="60"/>
      <c r="C78" s="54" t="s">
        <v>49</v>
      </c>
      <c r="D78" s="54"/>
      <c r="E78" s="54"/>
      <c r="F78" s="61"/>
      <c r="G78" s="67"/>
      <c r="H78" s="60"/>
      <c r="I78" s="475" t="str">
        <f>IF(K76&lt;=50,Übersetzungstabelle!$A$87,IF(K76&lt;=80,Übersetzungstabelle!$A$88,IF(K76&gt;80,Übersetzungstabelle!$A$89,"")))</f>
        <v>Bitte verwenden Sie die Zubehör-/Komplett-Sets unseres Portavant M 80.</v>
      </c>
      <c r="J78" s="475"/>
      <c r="K78" s="475"/>
      <c r="L78" s="413"/>
      <c r="M78" s="414"/>
      <c r="N78" s="51"/>
      <c r="O78" s="60"/>
      <c r="P78" s="457"/>
      <c r="Q78" s="51"/>
      <c r="R78" s="51"/>
      <c r="S78" s="51"/>
      <c r="T78" s="51"/>
      <c r="U78" s="51"/>
      <c r="V78" s="51"/>
      <c r="W78" s="51"/>
    </row>
    <row r="79" spans="2:23" s="46" customFormat="1" ht="15.75" customHeight="1" x14ac:dyDescent="0.35">
      <c r="B79" s="60"/>
      <c r="C79" s="54" t="s">
        <v>64</v>
      </c>
      <c r="D79" s="54"/>
      <c r="E79" s="54"/>
      <c r="F79" s="61"/>
      <c r="G79" s="67"/>
      <c r="H79" s="60"/>
      <c r="I79" s="475"/>
      <c r="J79" s="475"/>
      <c r="K79" s="475"/>
      <c r="L79" s="413"/>
      <c r="M79" s="414"/>
      <c r="N79" s="51"/>
      <c r="O79" s="60"/>
      <c r="P79" s="457"/>
      <c r="Q79" s="51"/>
      <c r="R79" s="51"/>
      <c r="S79" s="51"/>
      <c r="T79" s="51"/>
      <c r="U79" s="51"/>
      <c r="V79" s="51"/>
      <c r="W79" s="51"/>
    </row>
    <row r="80" spans="2:23" s="46" customFormat="1" ht="3.25" customHeight="1" x14ac:dyDescent="0.35">
      <c r="B80" s="60"/>
      <c r="C80" s="54"/>
      <c r="D80" s="54"/>
      <c r="E80" s="54"/>
      <c r="F80" s="61"/>
      <c r="G80" s="71"/>
      <c r="H80" s="60"/>
      <c r="I80" s="54"/>
      <c r="J80" s="54"/>
      <c r="K80" s="54"/>
      <c r="L80" s="54"/>
      <c r="M80" s="68"/>
      <c r="O80" s="60"/>
      <c r="P80" s="457"/>
    </row>
    <row r="81" spans="1:24" s="46" customFormat="1" ht="15.75" customHeight="1" x14ac:dyDescent="0.35">
      <c r="B81" s="60"/>
      <c r="C81" s="54" t="s">
        <v>52</v>
      </c>
      <c r="D81" s="54"/>
      <c r="E81" s="54"/>
      <c r="F81" s="61"/>
      <c r="G81" s="67"/>
      <c r="H81" s="60"/>
      <c r="I81" s="455" t="str">
        <f>Übersetzungstabelle!$A$90</f>
        <v>Verhältnis von Höhe zu Breite des Schiebeflügels (≤ 3)</v>
      </c>
      <c r="J81" s="456"/>
      <c r="K81" s="136">
        <f>L61/L63</f>
        <v>2.0551401869158878</v>
      </c>
      <c r="L81" s="54"/>
      <c r="M81" s="61" t="str">
        <f>IF(K81&lt;=3,Übersetzungstabelle!$A$84,Übersetzungstabelle!$A$85)</f>
        <v>Okay.</v>
      </c>
      <c r="O81" s="60"/>
      <c r="P81" s="457"/>
    </row>
    <row r="82" spans="1:24" s="46" customFormat="1" ht="3.25" customHeight="1" x14ac:dyDescent="0.35">
      <c r="B82" s="60"/>
      <c r="D82" s="54"/>
      <c r="E82" s="54"/>
      <c r="F82" s="61"/>
      <c r="G82" s="62"/>
      <c r="H82" s="60"/>
      <c r="I82" s="54"/>
      <c r="J82" s="54"/>
      <c r="K82" s="54"/>
      <c r="L82" s="54"/>
      <c r="M82" s="61"/>
      <c r="O82" s="60"/>
      <c r="P82" s="457"/>
    </row>
    <row r="83" spans="1:24" s="46" customFormat="1" ht="15.75" customHeight="1" x14ac:dyDescent="0.35">
      <c r="B83" s="60"/>
      <c r="D83" s="54"/>
      <c r="E83" s="54"/>
      <c r="F83" s="61"/>
      <c r="G83" s="62"/>
      <c r="H83" s="60"/>
      <c r="I83" s="463" t="str">
        <f>IF(K81&gt;3,Übersetzungstabelle!$A$92,"")</f>
        <v/>
      </c>
      <c r="J83" s="463"/>
      <c r="K83" s="463"/>
      <c r="L83" s="463"/>
      <c r="M83" s="474"/>
      <c r="O83" s="60"/>
      <c r="P83" s="457"/>
    </row>
    <row r="84" spans="1:24" s="46" customFormat="1" ht="3.25" customHeight="1" x14ac:dyDescent="0.35">
      <c r="B84" s="60"/>
      <c r="C84" s="54"/>
      <c r="D84" s="54"/>
      <c r="E84" s="54"/>
      <c r="F84" s="61"/>
      <c r="G84" s="62"/>
      <c r="H84" s="60"/>
      <c r="I84" s="54"/>
      <c r="J84" s="54"/>
      <c r="K84" s="54"/>
      <c r="L84" s="54"/>
      <c r="M84" s="61"/>
      <c r="O84" s="60"/>
      <c r="P84" s="457"/>
    </row>
    <row r="85" spans="1:24" s="46" customFormat="1" ht="15.75" customHeight="1" x14ac:dyDescent="0.35">
      <c r="B85" s="60"/>
      <c r="C85" s="54"/>
      <c r="D85" s="54"/>
      <c r="E85" s="54"/>
      <c r="F85" s="61"/>
      <c r="G85" s="62"/>
      <c r="H85" s="60"/>
      <c r="I85" s="455" t="str">
        <f>Übersetzungstabelle!$A$93</f>
        <v>Glasbreite Schiebeflügel (≥ 330 mm)</v>
      </c>
      <c r="J85" s="456"/>
      <c r="K85" s="140">
        <f>L63</f>
        <v>1070</v>
      </c>
      <c r="L85" s="114" t="s">
        <v>1</v>
      </c>
      <c r="M85" s="61" t="str">
        <f>IF(K85&gt;=580,Übersetzungstabelle!$A$84,Übersetzungstabelle!$A$85)</f>
        <v>Okay.</v>
      </c>
      <c r="O85" s="60"/>
      <c r="P85" s="457"/>
    </row>
    <row r="86" spans="1:24" s="46" customFormat="1" ht="3.25" customHeight="1" x14ac:dyDescent="0.35">
      <c r="B86" s="60"/>
      <c r="C86" s="54"/>
      <c r="D86" s="54"/>
      <c r="E86" s="54"/>
      <c r="F86" s="61"/>
      <c r="G86" s="62"/>
      <c r="H86" s="60"/>
      <c r="I86" s="130"/>
      <c r="J86" s="130"/>
      <c r="K86" s="130"/>
      <c r="L86" s="130"/>
      <c r="M86" s="34"/>
      <c r="O86" s="60"/>
      <c r="P86" s="457"/>
    </row>
    <row r="87" spans="1:24" s="46" customFormat="1" ht="15.75" customHeight="1" x14ac:dyDescent="0.35">
      <c r="B87" s="60"/>
      <c r="C87" s="54"/>
      <c r="D87" s="54"/>
      <c r="E87" s="54"/>
      <c r="F87" s="396"/>
      <c r="G87" s="62"/>
      <c r="H87" s="60"/>
      <c r="I87" s="485" t="str">
        <f>IF(K85&lt;E53,Übersetzungstabelle!$A$94,"")</f>
        <v/>
      </c>
      <c r="J87" s="485"/>
      <c r="K87" s="485"/>
      <c r="L87" s="130"/>
      <c r="M87" s="34"/>
      <c r="O87" s="60"/>
      <c r="P87" s="457"/>
    </row>
    <row r="88" spans="1:24" s="46" customFormat="1" ht="15.75" customHeight="1" x14ac:dyDescent="0.35">
      <c r="B88" s="60"/>
      <c r="C88" s="54"/>
      <c r="D88" s="54"/>
      <c r="E88" s="54"/>
      <c r="F88" s="61"/>
      <c r="G88" s="62"/>
      <c r="H88" s="60"/>
      <c r="I88" s="485"/>
      <c r="J88" s="485"/>
      <c r="K88" s="485"/>
      <c r="L88" s="130"/>
      <c r="M88" s="72"/>
      <c r="N88" s="73"/>
      <c r="O88" s="74"/>
      <c r="P88" s="457"/>
    </row>
    <row r="89" spans="1:24" s="46" customFormat="1" ht="8.25" customHeight="1" x14ac:dyDescent="0.35">
      <c r="A89" s="54"/>
      <c r="B89" s="75"/>
      <c r="C89" s="76"/>
      <c r="D89" s="76"/>
      <c r="E89" s="76"/>
      <c r="F89" s="77"/>
      <c r="G89" s="58"/>
      <c r="H89" s="75"/>
      <c r="I89" s="76"/>
      <c r="J89" s="76"/>
      <c r="K89" s="76"/>
      <c r="L89" s="76"/>
      <c r="M89" s="77"/>
      <c r="N89" s="54"/>
      <c r="O89" s="78"/>
      <c r="P89" s="458"/>
    </row>
    <row r="90" spans="1:24" s="46" customFormat="1" ht="8.25" customHeight="1" x14ac:dyDescent="0.35">
      <c r="A90" s="54"/>
      <c r="B90" s="54"/>
      <c r="C90" s="54"/>
      <c r="D90" s="84"/>
      <c r="E90" s="85"/>
      <c r="F90" s="109"/>
      <c r="G90" s="54"/>
      <c r="H90" s="54"/>
      <c r="I90" s="54"/>
      <c r="J90" s="257"/>
      <c r="K90" s="257"/>
      <c r="L90" s="73"/>
      <c r="M90" s="73"/>
      <c r="N90" s="73"/>
      <c r="O90" s="223"/>
      <c r="P90" s="54"/>
      <c r="Q90" s="54"/>
    </row>
    <row r="91" spans="1:24" ht="35.5" customHeight="1" x14ac:dyDescent="0.25">
      <c r="A91" s="484" t="str">
        <f>Übersetzungstabelle!$A$109</f>
        <v>Willach übernimmt keine Haftung für eventuelle Schäden jeglicher Art, die aus der Benutzung dieses Profil- und Glasmaßrechners entstehen könnten. (01.09.2021 - Rev. 0)</v>
      </c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258"/>
    </row>
    <row r="93" spans="1:24" s="264" customFormat="1" ht="15.5" x14ac:dyDescent="0.25">
      <c r="A93" s="261"/>
      <c r="B93" s="478" t="str">
        <f>Übersetzungstabelle!$A$77</f>
        <v>Glasmaße Schiebeflügel</v>
      </c>
      <c r="C93" s="479"/>
      <c r="D93" s="479"/>
      <c r="E93" s="479"/>
      <c r="F93" s="479"/>
      <c r="G93" s="479"/>
      <c r="H93" s="480"/>
      <c r="I93" s="262"/>
      <c r="J93" s="486" t="str">
        <f>Übersetzungstabelle!$A$79</f>
        <v>Bemerkung</v>
      </c>
      <c r="K93" s="487"/>
      <c r="L93" s="487"/>
      <c r="M93" s="487"/>
      <c r="N93" s="487"/>
      <c r="O93" s="487"/>
      <c r="P93" s="488"/>
      <c r="Q93" s="262"/>
      <c r="R93" s="261"/>
      <c r="S93" s="263"/>
      <c r="T93" s="263"/>
      <c r="U93" s="263"/>
      <c r="V93" s="263"/>
      <c r="W93" s="263"/>
      <c r="X93" s="263"/>
    </row>
    <row r="94" spans="1:24" s="264" customFormat="1" ht="15.5" x14ac:dyDescent="0.25">
      <c r="A94" s="261"/>
      <c r="B94" s="266"/>
      <c r="C94" s="267"/>
      <c r="D94" s="267"/>
      <c r="E94" s="267"/>
      <c r="F94" s="267"/>
      <c r="G94" s="267"/>
      <c r="H94" s="268"/>
      <c r="I94" s="265"/>
      <c r="J94" s="481"/>
      <c r="K94" s="482"/>
      <c r="L94" s="482"/>
      <c r="M94" s="482"/>
      <c r="N94" s="482"/>
      <c r="O94" s="482"/>
      <c r="P94" s="483"/>
      <c r="Q94" s="265"/>
      <c r="R94" s="261"/>
      <c r="S94" s="263"/>
      <c r="T94" s="263"/>
      <c r="U94" s="263"/>
      <c r="V94" s="263"/>
      <c r="W94" s="263"/>
      <c r="X94" s="263"/>
    </row>
    <row r="95" spans="1:24" s="264" customFormat="1" ht="15.5" x14ac:dyDescent="0.25">
      <c r="A95" s="261"/>
      <c r="B95" s="269"/>
      <c r="C95" s="262"/>
      <c r="D95" s="262"/>
      <c r="E95" s="262"/>
      <c r="F95" s="265"/>
      <c r="G95" s="262"/>
      <c r="H95" s="270"/>
      <c r="I95" s="262"/>
      <c r="J95" s="481"/>
      <c r="K95" s="482"/>
      <c r="L95" s="482"/>
      <c r="M95" s="482"/>
      <c r="N95" s="482"/>
      <c r="O95" s="482"/>
      <c r="P95" s="483"/>
      <c r="Q95" s="265"/>
      <c r="R95" s="261"/>
      <c r="S95" s="263"/>
      <c r="T95" s="263"/>
      <c r="U95" s="263"/>
      <c r="V95" s="263"/>
      <c r="W95" s="263"/>
      <c r="X95" s="263"/>
    </row>
    <row r="96" spans="1:24" s="264" customFormat="1" ht="15.75" customHeight="1" x14ac:dyDescent="0.25">
      <c r="A96" s="261"/>
      <c r="B96" s="272"/>
      <c r="C96" s="273"/>
      <c r="D96" s="274"/>
      <c r="E96" s="275"/>
      <c r="F96" s="262"/>
      <c r="G96" s="262"/>
      <c r="H96" s="270"/>
      <c r="I96" s="262"/>
      <c r="J96" s="481"/>
      <c r="K96" s="482"/>
      <c r="L96" s="482"/>
      <c r="M96" s="482"/>
      <c r="N96" s="482"/>
      <c r="O96" s="482"/>
      <c r="P96" s="483"/>
      <c r="Q96" s="262"/>
      <c r="R96" s="261"/>
      <c r="S96" s="263"/>
      <c r="U96" s="263"/>
      <c r="V96" s="263"/>
      <c r="W96" s="263"/>
      <c r="X96" s="263"/>
    </row>
    <row r="97" spans="1:24" s="264" customFormat="1" ht="15.75" customHeight="1" x14ac:dyDescent="0.25">
      <c r="A97" s="263"/>
      <c r="B97" s="276"/>
      <c r="C97" s="273"/>
      <c r="D97" s="277"/>
      <c r="E97" s="275"/>
      <c r="F97" s="273"/>
      <c r="G97" s="271"/>
      <c r="H97" s="278"/>
      <c r="I97" s="271"/>
      <c r="J97" s="481"/>
      <c r="K97" s="482"/>
      <c r="L97" s="482"/>
      <c r="M97" s="482"/>
      <c r="N97" s="482"/>
      <c r="O97" s="482"/>
      <c r="P97" s="483"/>
      <c r="Q97" s="275"/>
      <c r="R97" s="281"/>
      <c r="S97" s="281"/>
      <c r="U97" s="281"/>
      <c r="V97" s="281"/>
      <c r="W97" s="281"/>
      <c r="X97" s="281"/>
    </row>
    <row r="98" spans="1:24" s="264" customFormat="1" ht="15.5" x14ac:dyDescent="0.25">
      <c r="A98" s="263"/>
      <c r="B98" s="276"/>
      <c r="C98" s="271"/>
      <c r="D98" s="277"/>
      <c r="E98" s="275"/>
      <c r="F98" s="271"/>
      <c r="G98" s="271"/>
      <c r="H98" s="282"/>
      <c r="I98" s="265"/>
      <c r="J98" s="481"/>
      <c r="K98" s="482"/>
      <c r="L98" s="482"/>
      <c r="M98" s="482"/>
      <c r="N98" s="482"/>
      <c r="O98" s="482"/>
      <c r="P98" s="483"/>
      <c r="Q98" s="275"/>
      <c r="R98" s="281"/>
      <c r="S98" s="281"/>
      <c r="U98" s="281"/>
      <c r="V98" s="281"/>
      <c r="W98" s="281"/>
      <c r="X98" s="281"/>
    </row>
    <row r="99" spans="1:24" s="264" customFormat="1" ht="15.5" x14ac:dyDescent="0.25">
      <c r="A99" s="263"/>
      <c r="B99" s="276"/>
      <c r="C99" s="273"/>
      <c r="D99" s="277"/>
      <c r="E99" s="275"/>
      <c r="F99" s="273"/>
      <c r="G99" s="271"/>
      <c r="H99" s="278"/>
      <c r="I99" s="271"/>
      <c r="J99" s="481"/>
      <c r="K99" s="482"/>
      <c r="L99" s="482"/>
      <c r="M99" s="482"/>
      <c r="N99" s="482"/>
      <c r="O99" s="482"/>
      <c r="P99" s="483"/>
      <c r="Q99" s="275"/>
      <c r="R99" s="281"/>
      <c r="S99" s="281"/>
      <c r="U99" s="281"/>
      <c r="V99" s="281"/>
      <c r="W99" s="281"/>
      <c r="X99" s="281"/>
    </row>
    <row r="100" spans="1:24" s="264" customFormat="1" ht="15.5" x14ac:dyDescent="0.25">
      <c r="A100" s="263"/>
      <c r="B100" s="276"/>
      <c r="C100" s="271"/>
      <c r="D100" s="277"/>
      <c r="E100" s="275"/>
      <c r="F100" s="271"/>
      <c r="G100" s="271"/>
      <c r="H100" s="282"/>
      <c r="I100" s="265"/>
      <c r="J100" s="481"/>
      <c r="K100" s="482"/>
      <c r="L100" s="482"/>
      <c r="M100" s="482"/>
      <c r="N100" s="482"/>
      <c r="O100" s="482"/>
      <c r="P100" s="483"/>
      <c r="Q100" s="275"/>
      <c r="R100" s="281"/>
      <c r="S100" s="281"/>
      <c r="U100" s="281"/>
      <c r="V100" s="281"/>
      <c r="W100" s="281"/>
      <c r="X100" s="281"/>
    </row>
    <row r="101" spans="1:24" s="264" customFormat="1" ht="15.5" x14ac:dyDescent="0.25">
      <c r="A101" s="263"/>
      <c r="B101" s="276"/>
      <c r="C101" s="273"/>
      <c r="D101" s="277"/>
      <c r="E101" s="275"/>
      <c r="F101" s="273"/>
      <c r="G101" s="271"/>
      <c r="H101" s="278"/>
      <c r="I101" s="271"/>
      <c r="J101" s="481"/>
      <c r="K101" s="482"/>
      <c r="L101" s="482"/>
      <c r="M101" s="482"/>
      <c r="N101" s="482"/>
      <c r="O101" s="482"/>
      <c r="P101" s="483"/>
      <c r="Q101" s="275"/>
      <c r="R101" s="281"/>
      <c r="S101" s="281"/>
      <c r="U101" s="281"/>
      <c r="V101" s="281"/>
      <c r="W101" s="281"/>
      <c r="X101" s="281"/>
    </row>
    <row r="102" spans="1:24" s="264" customFormat="1" ht="15.75" customHeight="1" x14ac:dyDescent="0.25">
      <c r="A102" s="263"/>
      <c r="B102" s="276"/>
      <c r="C102" s="273"/>
      <c r="D102" s="277"/>
      <c r="E102" s="275"/>
      <c r="F102" s="271"/>
      <c r="G102" s="271"/>
      <c r="H102" s="282"/>
      <c r="I102" s="265"/>
      <c r="J102" s="481"/>
      <c r="K102" s="482"/>
      <c r="L102" s="482"/>
      <c r="M102" s="482"/>
      <c r="N102" s="482"/>
      <c r="O102" s="482"/>
      <c r="P102" s="483"/>
      <c r="Q102" s="275"/>
      <c r="R102" s="281"/>
      <c r="S102" s="281"/>
      <c r="U102" s="281"/>
      <c r="V102" s="281"/>
      <c r="W102" s="281"/>
      <c r="X102" s="281"/>
    </row>
    <row r="103" spans="1:24" s="264" customFormat="1" ht="15.75" customHeight="1" x14ac:dyDescent="0.25">
      <c r="A103" s="263"/>
      <c r="B103" s="276"/>
      <c r="C103" s="273"/>
      <c r="D103" s="277"/>
      <c r="E103" s="275"/>
      <c r="F103" s="273"/>
      <c r="G103" s="271"/>
      <c r="H103" s="278"/>
      <c r="I103" s="271"/>
      <c r="J103" s="481"/>
      <c r="K103" s="482"/>
      <c r="L103" s="482"/>
      <c r="M103" s="482"/>
      <c r="N103" s="482"/>
      <c r="O103" s="482"/>
      <c r="P103" s="483"/>
      <c r="Q103" s="271"/>
      <c r="R103" s="281"/>
      <c r="S103" s="281"/>
      <c r="U103" s="281"/>
      <c r="V103" s="281"/>
      <c r="W103" s="281"/>
      <c r="X103" s="281"/>
    </row>
    <row r="104" spans="1:24" s="264" customFormat="1" ht="15.5" x14ac:dyDescent="0.25">
      <c r="A104" s="263"/>
      <c r="B104" s="276"/>
      <c r="C104" s="273"/>
      <c r="D104" s="277"/>
      <c r="E104" s="275"/>
      <c r="F104" s="273"/>
      <c r="G104" s="273"/>
      <c r="H104" s="288"/>
      <c r="I104" s="289"/>
      <c r="J104" s="481"/>
      <c r="K104" s="482"/>
      <c r="L104" s="482"/>
      <c r="M104" s="482"/>
      <c r="N104" s="482"/>
      <c r="O104" s="482"/>
      <c r="P104" s="483"/>
      <c r="Q104" s="275"/>
      <c r="R104" s="281"/>
      <c r="S104" s="281"/>
      <c r="U104" s="281"/>
      <c r="V104" s="281"/>
      <c r="W104" s="281"/>
      <c r="X104" s="281"/>
    </row>
    <row r="105" spans="1:24" s="264" customFormat="1" ht="15.5" x14ac:dyDescent="0.25">
      <c r="B105" s="276"/>
      <c r="C105" s="273"/>
      <c r="D105" s="277"/>
      <c r="E105" s="275"/>
      <c r="F105" s="273"/>
      <c r="G105" s="271"/>
      <c r="H105" s="278"/>
      <c r="I105" s="271"/>
      <c r="J105" s="481"/>
      <c r="K105" s="482"/>
      <c r="L105" s="482"/>
      <c r="M105" s="482"/>
      <c r="N105" s="482"/>
      <c r="O105" s="482"/>
      <c r="P105" s="483"/>
      <c r="Q105" s="275"/>
      <c r="R105" s="281"/>
      <c r="S105" s="281"/>
      <c r="U105" s="281"/>
      <c r="V105" s="281"/>
      <c r="W105" s="281"/>
      <c r="X105" s="281"/>
    </row>
    <row r="106" spans="1:24" s="264" customFormat="1" ht="15.5" x14ac:dyDescent="0.25">
      <c r="B106" s="276"/>
      <c r="C106" s="273"/>
      <c r="D106" s="277"/>
      <c r="E106" s="275"/>
      <c r="F106" s="273"/>
      <c r="G106" s="273"/>
      <c r="H106" s="282"/>
      <c r="I106" s="265"/>
      <c r="J106" s="481"/>
      <c r="K106" s="482"/>
      <c r="L106" s="482"/>
      <c r="M106" s="482"/>
      <c r="N106" s="482"/>
      <c r="O106" s="482"/>
      <c r="P106" s="483"/>
      <c r="Q106" s="275"/>
      <c r="R106" s="281"/>
      <c r="S106" s="281"/>
      <c r="U106" s="281"/>
      <c r="V106" s="281"/>
      <c r="W106" s="281"/>
      <c r="X106" s="281"/>
    </row>
    <row r="107" spans="1:24" s="264" customFormat="1" ht="15.5" x14ac:dyDescent="0.25">
      <c r="B107" s="276"/>
      <c r="C107" s="273"/>
      <c r="D107" s="277"/>
      <c r="E107" s="275"/>
      <c r="F107" s="273"/>
      <c r="G107" s="271"/>
      <c r="H107" s="278"/>
      <c r="I107" s="271"/>
      <c r="J107" s="481"/>
      <c r="K107" s="482"/>
      <c r="L107" s="482"/>
      <c r="M107" s="482"/>
      <c r="N107" s="482"/>
      <c r="O107" s="482"/>
      <c r="P107" s="483"/>
      <c r="Q107" s="275"/>
      <c r="R107" s="281"/>
      <c r="S107" s="281"/>
      <c r="U107" s="281"/>
      <c r="V107" s="281"/>
      <c r="W107" s="281"/>
      <c r="X107" s="281"/>
    </row>
    <row r="108" spans="1:24" s="264" customFormat="1" ht="15.5" x14ac:dyDescent="0.25">
      <c r="B108" s="276"/>
      <c r="C108" s="273"/>
      <c r="D108" s="277"/>
      <c r="E108" s="275"/>
      <c r="F108" s="273"/>
      <c r="G108" s="273"/>
      <c r="H108" s="285"/>
      <c r="I108" s="273"/>
      <c r="J108" s="481"/>
      <c r="K108" s="482"/>
      <c r="L108" s="482"/>
      <c r="M108" s="482"/>
      <c r="N108" s="482"/>
      <c r="O108" s="482"/>
      <c r="P108" s="483"/>
      <c r="Q108" s="275"/>
      <c r="R108" s="281"/>
      <c r="S108" s="281"/>
      <c r="U108" s="281"/>
      <c r="V108" s="281"/>
      <c r="W108" s="281"/>
      <c r="X108" s="281"/>
    </row>
    <row r="109" spans="1:24" s="264" customFormat="1" ht="15.5" x14ac:dyDescent="0.25">
      <c r="B109" s="276"/>
      <c r="C109" s="273"/>
      <c r="D109" s="274"/>
      <c r="E109" s="275"/>
      <c r="F109" s="273"/>
      <c r="G109" s="271"/>
      <c r="H109" s="278"/>
      <c r="I109" s="271"/>
      <c r="J109" s="481"/>
      <c r="K109" s="482"/>
      <c r="L109" s="482"/>
      <c r="M109" s="482"/>
      <c r="N109" s="482"/>
      <c r="O109" s="482"/>
      <c r="P109" s="483"/>
      <c r="Q109" s="275"/>
      <c r="R109" s="281"/>
      <c r="S109" s="281"/>
      <c r="U109" s="281"/>
      <c r="V109" s="281"/>
      <c r="W109" s="281"/>
      <c r="X109" s="281"/>
    </row>
    <row r="110" spans="1:24" s="264" customFormat="1" ht="15.5" x14ac:dyDescent="0.25">
      <c r="B110" s="276"/>
      <c r="C110" s="273"/>
      <c r="D110" s="274"/>
      <c r="E110" s="275"/>
      <c r="F110" s="273"/>
      <c r="G110" s="273"/>
      <c r="H110" s="285"/>
      <c r="I110" s="273"/>
      <c r="J110" s="481"/>
      <c r="K110" s="482"/>
      <c r="L110" s="482"/>
      <c r="M110" s="482"/>
      <c r="N110" s="482"/>
      <c r="O110" s="482"/>
      <c r="P110" s="483"/>
      <c r="Q110" s="275"/>
      <c r="R110" s="281"/>
      <c r="S110" s="281"/>
      <c r="U110" s="281"/>
      <c r="V110" s="281"/>
      <c r="W110" s="281"/>
      <c r="X110" s="281"/>
    </row>
    <row r="111" spans="1:24" s="264" customFormat="1" ht="16" customHeight="1" x14ac:dyDescent="0.25">
      <c r="B111" s="276"/>
      <c r="C111" s="273"/>
      <c r="D111" s="277"/>
      <c r="E111" s="275"/>
      <c r="F111" s="273"/>
      <c r="G111" s="273"/>
      <c r="H111" s="285"/>
      <c r="I111" s="273"/>
      <c r="J111" s="481"/>
      <c r="K111" s="482"/>
      <c r="L111" s="482"/>
      <c r="M111" s="482"/>
      <c r="N111" s="482"/>
      <c r="O111" s="482"/>
      <c r="P111" s="483"/>
      <c r="Q111" s="275"/>
      <c r="R111" s="275"/>
      <c r="S111" s="281"/>
      <c r="T111" s="281"/>
    </row>
    <row r="112" spans="1:24" s="264" customFormat="1" ht="16" customHeight="1" x14ac:dyDescent="0.25">
      <c r="B112" s="276"/>
      <c r="C112" s="273"/>
      <c r="D112" s="277"/>
      <c r="E112" s="275"/>
      <c r="F112" s="273"/>
      <c r="G112" s="273"/>
      <c r="H112" s="278"/>
      <c r="I112" s="271"/>
      <c r="J112" s="481"/>
      <c r="K112" s="482"/>
      <c r="L112" s="482"/>
      <c r="M112" s="482"/>
      <c r="N112" s="482"/>
      <c r="O112" s="482"/>
      <c r="P112" s="483"/>
      <c r="Q112" s="275"/>
      <c r="R112" s="275"/>
      <c r="S112" s="281"/>
      <c r="T112" s="281"/>
    </row>
    <row r="113" spans="1:25" s="264" customFormat="1" ht="15.75" customHeight="1" x14ac:dyDescent="0.25">
      <c r="B113" s="269"/>
      <c r="C113" s="262"/>
      <c r="D113" s="262"/>
      <c r="E113" s="262"/>
      <c r="F113" s="262"/>
      <c r="G113" s="262"/>
      <c r="H113" s="270"/>
      <c r="I113" s="262"/>
      <c r="J113" s="481"/>
      <c r="K113" s="482"/>
      <c r="L113" s="482"/>
      <c r="M113" s="482"/>
      <c r="N113" s="482"/>
      <c r="O113" s="482"/>
      <c r="P113" s="483"/>
      <c r="Q113" s="275"/>
      <c r="R113" s="281"/>
      <c r="S113" s="281"/>
      <c r="U113" s="281"/>
      <c r="V113" s="281"/>
      <c r="W113" s="281"/>
      <c r="X113" s="281"/>
    </row>
    <row r="114" spans="1:25" s="264" customFormat="1" ht="15.75" customHeight="1" x14ac:dyDescent="0.25">
      <c r="B114" s="269"/>
      <c r="C114" s="262"/>
      <c r="D114" s="262"/>
      <c r="E114" s="262"/>
      <c r="F114" s="262"/>
      <c r="G114" s="262"/>
      <c r="H114" s="270"/>
      <c r="I114" s="262"/>
      <c r="J114" s="481"/>
      <c r="K114" s="482"/>
      <c r="L114" s="482"/>
      <c r="M114" s="482"/>
      <c r="N114" s="482"/>
      <c r="O114" s="482"/>
      <c r="P114" s="483"/>
      <c r="Q114" s="275"/>
      <c r="R114" s="281"/>
      <c r="S114" s="281"/>
      <c r="U114" s="281"/>
      <c r="V114" s="281"/>
      <c r="W114" s="281"/>
      <c r="X114" s="281"/>
    </row>
    <row r="115" spans="1:25" s="264" customFormat="1" ht="15.5" x14ac:dyDescent="0.25">
      <c r="B115" s="276"/>
      <c r="C115" s="273"/>
      <c r="D115" s="277"/>
      <c r="E115" s="275"/>
      <c r="F115" s="273"/>
      <c r="G115" s="273"/>
      <c r="H115" s="282"/>
      <c r="I115" s="265"/>
      <c r="J115" s="481"/>
      <c r="K115" s="482"/>
      <c r="L115" s="482"/>
      <c r="M115" s="482"/>
      <c r="N115" s="482"/>
      <c r="O115" s="482"/>
      <c r="P115" s="483"/>
      <c r="Q115" s="273"/>
      <c r="R115" s="281"/>
      <c r="S115" s="281"/>
      <c r="U115" s="281"/>
      <c r="V115" s="281"/>
      <c r="W115" s="281"/>
      <c r="X115" s="281"/>
    </row>
    <row r="116" spans="1:25" s="264" customFormat="1" ht="15.5" x14ac:dyDescent="0.25">
      <c r="B116" s="297"/>
      <c r="C116" s="296"/>
      <c r="D116" s="296"/>
      <c r="E116" s="296"/>
      <c r="F116" s="273"/>
      <c r="G116" s="273"/>
      <c r="H116" s="278"/>
      <c r="I116" s="271"/>
      <c r="J116" s="481"/>
      <c r="K116" s="482"/>
      <c r="L116" s="482"/>
      <c r="M116" s="482"/>
      <c r="N116" s="482"/>
      <c r="O116" s="482"/>
      <c r="P116" s="483"/>
      <c r="Q116" s="271"/>
      <c r="R116" s="281"/>
      <c r="S116" s="281"/>
      <c r="U116" s="281"/>
      <c r="V116" s="281"/>
      <c r="W116" s="281"/>
      <c r="X116" s="281"/>
    </row>
    <row r="117" spans="1:25" s="264" customFormat="1" ht="15.5" x14ac:dyDescent="0.35">
      <c r="B117" s="269"/>
      <c r="C117" s="262"/>
      <c r="D117" s="262"/>
      <c r="E117" s="262"/>
      <c r="F117" s="273"/>
      <c r="G117" s="298"/>
      <c r="H117" s="299"/>
      <c r="I117" s="298"/>
      <c r="J117" s="481"/>
      <c r="K117" s="482"/>
      <c r="L117" s="482"/>
      <c r="M117" s="482"/>
      <c r="N117" s="482"/>
      <c r="O117" s="482"/>
      <c r="P117" s="483"/>
      <c r="Q117" s="298"/>
      <c r="R117" s="281"/>
      <c r="S117" s="281"/>
      <c r="U117" s="281"/>
      <c r="V117" s="281"/>
      <c r="W117" s="281"/>
      <c r="X117" s="281"/>
    </row>
    <row r="118" spans="1:25" s="264" customFormat="1" ht="15.5" x14ac:dyDescent="0.35">
      <c r="B118" s="272"/>
      <c r="C118" s="273"/>
      <c r="D118" s="274"/>
      <c r="E118" s="275"/>
      <c r="F118" s="273"/>
      <c r="G118" s="273"/>
      <c r="H118" s="301"/>
      <c r="I118" s="62"/>
      <c r="J118" s="481"/>
      <c r="K118" s="482"/>
      <c r="L118" s="482"/>
      <c r="M118" s="482"/>
      <c r="N118" s="482"/>
      <c r="O118" s="482"/>
      <c r="P118" s="483"/>
      <c r="Q118" s="296"/>
      <c r="R118" s="281"/>
      <c r="S118" s="281"/>
      <c r="U118" s="281"/>
      <c r="V118" s="281"/>
      <c r="W118" s="281"/>
      <c r="X118" s="281"/>
    </row>
    <row r="119" spans="1:25" s="264" customFormat="1" ht="15.5" x14ac:dyDescent="0.25">
      <c r="B119" s="269"/>
      <c r="C119" s="273"/>
      <c r="D119" s="274"/>
      <c r="E119" s="275"/>
      <c r="F119" s="273"/>
      <c r="G119" s="273"/>
      <c r="H119" s="270"/>
      <c r="I119" s="262"/>
      <c r="J119" s="481"/>
      <c r="K119" s="482"/>
      <c r="L119" s="482"/>
      <c r="M119" s="482"/>
      <c r="N119" s="482"/>
      <c r="O119" s="482"/>
      <c r="P119" s="483"/>
      <c r="Q119" s="296"/>
      <c r="R119" s="281"/>
      <c r="S119" s="281"/>
      <c r="U119" s="281"/>
      <c r="V119" s="281"/>
      <c r="W119" s="281"/>
      <c r="X119" s="281"/>
    </row>
    <row r="120" spans="1:25" s="264" customFormat="1" ht="15.5" x14ac:dyDescent="0.35">
      <c r="B120" s="272"/>
      <c r="C120" s="273"/>
      <c r="D120" s="274"/>
      <c r="E120" s="275"/>
      <c r="F120" s="273"/>
      <c r="G120" s="273"/>
      <c r="H120" s="301"/>
      <c r="I120" s="62"/>
      <c r="J120" s="481"/>
      <c r="K120" s="482"/>
      <c r="L120" s="482"/>
      <c r="M120" s="482"/>
      <c r="N120" s="482"/>
      <c r="O120" s="482"/>
      <c r="P120" s="483"/>
      <c r="Q120" s="296"/>
      <c r="R120" s="281"/>
      <c r="S120" s="281"/>
      <c r="U120" s="281"/>
      <c r="V120" s="281"/>
      <c r="W120" s="281"/>
      <c r="X120" s="281"/>
    </row>
    <row r="121" spans="1:25" s="264" customFormat="1" ht="15.5" x14ac:dyDescent="0.25">
      <c r="B121" s="276"/>
      <c r="C121" s="476" t="str">
        <f>Übersetzungstabelle!$A$78</f>
        <v>(Ggf. Glasbohrungen für Griffe und/oder mechanische Schlösser erforderlich.)</v>
      </c>
      <c r="D121" s="476"/>
      <c r="E121" s="476"/>
      <c r="F121" s="476"/>
      <c r="G121" s="476"/>
      <c r="H121" s="282"/>
      <c r="I121" s="271"/>
      <c r="J121" s="481"/>
      <c r="K121" s="482"/>
      <c r="L121" s="482"/>
      <c r="M121" s="482"/>
      <c r="N121" s="482"/>
      <c r="O121" s="482"/>
      <c r="P121" s="483"/>
      <c r="Q121" s="296"/>
      <c r="R121" s="281"/>
      <c r="S121" s="281"/>
      <c r="U121" s="281"/>
      <c r="V121" s="281"/>
      <c r="W121" s="281"/>
      <c r="X121" s="281"/>
    </row>
    <row r="122" spans="1:25" s="264" customFormat="1" ht="15.75" customHeight="1" x14ac:dyDescent="0.25">
      <c r="B122" s="328"/>
      <c r="C122" s="477"/>
      <c r="D122" s="477"/>
      <c r="E122" s="477"/>
      <c r="F122" s="477"/>
      <c r="G122" s="477"/>
      <c r="H122" s="331"/>
      <c r="I122" s="262"/>
      <c r="J122" s="489"/>
      <c r="K122" s="490"/>
      <c r="L122" s="490"/>
      <c r="M122" s="490"/>
      <c r="N122" s="490"/>
      <c r="O122" s="490"/>
      <c r="P122" s="491"/>
      <c r="Q122" s="271"/>
      <c r="R122" s="281"/>
      <c r="S122" s="281"/>
      <c r="U122" s="281"/>
      <c r="V122" s="281"/>
      <c r="W122" s="281"/>
      <c r="X122" s="281"/>
    </row>
    <row r="123" spans="1:25" s="264" customFormat="1" ht="10" customHeight="1" x14ac:dyDescent="0.25">
      <c r="B123" s="281"/>
      <c r="C123" s="326"/>
      <c r="D123" s="326"/>
      <c r="E123" s="326"/>
      <c r="F123" s="329"/>
      <c r="G123" s="273"/>
      <c r="H123" s="273"/>
      <c r="I123" s="326"/>
      <c r="J123" s="326"/>
      <c r="K123" s="326"/>
      <c r="Q123" s="326"/>
      <c r="R123" s="271"/>
      <c r="S123" s="281"/>
      <c r="T123" s="281"/>
      <c r="V123" s="281"/>
      <c r="W123" s="281"/>
      <c r="X123" s="281"/>
      <c r="Y123" s="281"/>
    </row>
    <row r="124" spans="1:25" ht="35.5" customHeight="1" x14ac:dyDescent="0.25">
      <c r="A124" s="484" t="str">
        <f>Übersetzungstabelle!$A$109</f>
        <v>Willach übernimmt keine Haftung für eventuelle Schäden jeglicher Art, die aus der Benutzung dieses Profil- und Glasmaßrechners entstehen könnten. (01.09.2021 - Rev. 0)</v>
      </c>
      <c r="B124" s="484"/>
      <c r="C124" s="484"/>
      <c r="D124" s="484"/>
      <c r="E124" s="484"/>
      <c r="F124" s="484"/>
      <c r="G124" s="484"/>
      <c r="H124" s="484"/>
      <c r="I124" s="484"/>
      <c r="J124" s="484"/>
      <c r="K124" s="484"/>
      <c r="L124" s="484"/>
      <c r="M124" s="484"/>
      <c r="N124" s="484"/>
      <c r="O124" s="484"/>
      <c r="P124" s="484"/>
      <c r="Q124" s="258"/>
    </row>
  </sheetData>
  <sheetProtection password="CB24" sheet="1" objects="1" scenarios="1" selectLockedCells="1"/>
  <mergeCells count="58">
    <mergeCell ref="J113:P113"/>
    <mergeCell ref="A124:P124"/>
    <mergeCell ref="J122:P122"/>
    <mergeCell ref="A91:P91"/>
    <mergeCell ref="I87:K88"/>
    <mergeCell ref="J103:P103"/>
    <mergeCell ref="J115:P115"/>
    <mergeCell ref="J121:P121"/>
    <mergeCell ref="J104:P104"/>
    <mergeCell ref="J105:P105"/>
    <mergeCell ref="J116:P116"/>
    <mergeCell ref="J98:P98"/>
    <mergeCell ref="J99:P99"/>
    <mergeCell ref="J100:P100"/>
    <mergeCell ref="J101:P101"/>
    <mergeCell ref="J102:P102"/>
    <mergeCell ref="J93:P93"/>
    <mergeCell ref="J94:P94"/>
    <mergeCell ref="J95:P95"/>
    <mergeCell ref="C121:G122"/>
    <mergeCell ref="B93:H93"/>
    <mergeCell ref="J117:P117"/>
    <mergeCell ref="J118:P118"/>
    <mergeCell ref="J119:P119"/>
    <mergeCell ref="J120:P120"/>
    <mergeCell ref="J106:P106"/>
    <mergeCell ref="J107:P107"/>
    <mergeCell ref="J108:P108"/>
    <mergeCell ref="J114:P114"/>
    <mergeCell ref="J109:P109"/>
    <mergeCell ref="J96:P96"/>
    <mergeCell ref="J97:P97"/>
    <mergeCell ref="J110:P110"/>
    <mergeCell ref="J111:P111"/>
    <mergeCell ref="J112:P112"/>
    <mergeCell ref="P76:P89"/>
    <mergeCell ref="D67:D68"/>
    <mergeCell ref="H73:M74"/>
    <mergeCell ref="I83:M83"/>
    <mergeCell ref="I78:K79"/>
    <mergeCell ref="B73:F73"/>
    <mergeCell ref="I81:J81"/>
    <mergeCell ref="I85:J85"/>
    <mergeCell ref="P1:Q2"/>
    <mergeCell ref="B41:F41"/>
    <mergeCell ref="H41:M41"/>
    <mergeCell ref="J70:K70"/>
    <mergeCell ref="B59:F59"/>
    <mergeCell ref="H59:M59"/>
    <mergeCell ref="J61:K61"/>
    <mergeCell ref="P61:P71"/>
    <mergeCell ref="J63:K63"/>
    <mergeCell ref="J65:K65"/>
    <mergeCell ref="I68:L68"/>
    <mergeCell ref="B1:O1"/>
    <mergeCell ref="I67:L67"/>
    <mergeCell ref="P42:P51"/>
    <mergeCell ref="B3:P40"/>
  </mergeCells>
  <conditionalFormatting sqref="L65">
    <cfRule type="cellIs" dxfId="61" priority="2" operator="greaterThan">
      <formula>4996</formula>
    </cfRule>
  </conditionalFormatting>
  <dataValidations count="15">
    <dataValidation type="decimal" operator="lessThan" allowBlank="1" showInputMessage="1" showErrorMessage="1" error="Maximal zulässiges Flügelgewicht überschritten." sqref="L77" xr:uid="{00000000-0002-0000-0100-000000000000}">
      <formula1>60</formula1>
    </dataValidation>
    <dataValidation type="list" operator="greaterThan" allowBlank="1" showErrorMessage="1" errorTitle="Unzulässige Eingabe!" error="Bitte wählen Sie aus der Drop-Down-Liste aus._x000a__x000a_Please select from the drop-down list._x000a__x000a_Veuillez sélectionner dans la liste déroulante._x000a__x000a_Seleccione de la lista desplegable." sqref="E65" xr:uid="{00000000-0002-0000-0100-000001000000}">
      <mc:AlternateContent xmlns:x12ac="http://schemas.microsoft.com/office/spreadsheetml/2011/1/ac" xmlns:mc="http://schemas.openxmlformats.org/markup-compatibility/2006">
        <mc:Choice Requires="x12ac">
          <x12ac:list>8," 8,76", 10," 10,76"</x12ac:list>
        </mc:Choice>
        <mc:Fallback>
          <formula1>"8, 8,76, 10, 10,76"</formula1>
        </mc:Fallback>
      </mc:AlternateContent>
    </dataValidation>
    <dataValidation type="whole" operator="greaterThanOrEqual" allowBlank="1" sqref="E49" xr:uid="{00000000-0002-0000-0100-000002000000}">
      <formula1>0</formula1>
    </dataValidation>
    <dataValidation type="whole" operator="greaterThanOrEqual" allowBlank="1" showErrorMessage="1" sqref="E51:E55" xr:uid="{00000000-0002-0000-0100-000003000000}">
      <formula1>0</formula1>
    </dataValidation>
    <dataValidation type="whole" operator="greaterThanOrEqual" allowBlank="1" errorTitle="Unzulässige Eingabe!" error="Die Raumhöhe (Oberkante Profil) muss eine ganze Zahl sein (Einheit mm)!" sqref="E45 E47" xr:uid="{00000000-0002-0000-0100-000004000000}">
      <formula1>0</formula1>
    </dataValidation>
    <dataValidation type="whole" operator="greaterThanOrEqual" allowBlank="1" showInputMessage="1" showErrorMessage="1" sqref="E43" xr:uid="{00000000-0002-0000-0100-000005000000}">
      <formula1>0</formula1>
    </dataValidation>
    <dataValidation type="whole" operator="greaterThan" allowBlank="1" showErrorMessage="1" errorTitle="Unzulässige Eingabe!" error="Bitte geben Sie eine ganze Zahl größer 0 ein._x000a__x000a_Please enter a whole number greater than 0._x000a__x000a_Veuillez saisir un nombre entier supérieur à 0._x000a__x000a_Ingresa un número entero mayor a 0." sqref="E63" xr:uid="{00000000-0002-0000-0100-000006000000}">
      <formula1>0</formula1>
    </dataValidation>
    <dataValidation type="whole" operator="greaterThanOrEqual" allowBlank="1" showInputMessage="1" showErrorMessage="1" errorTitle="Unzulässige Eingabe!" error="Bitte geben Sie eine ganze Zahl größer 260 ein._x000a__x000a_Please enter a whole number greater than 260._x000a__x000a_Veuillez saisir un nombre entier supérieur à 260._x000a__x000a_Ingresa un número entero mayor a 260." sqref="E61" xr:uid="{00000000-0002-0000-0100-000007000000}">
      <formula1>$E$55</formula1>
    </dataValidation>
    <dataValidation type="whole" operator="greaterThanOrEqual" allowBlank="1" showInputMessage="1" showErrorMessage="1" errorTitle="Unzulässige Eingabe" error="Bitte geben Sie eine ganze Zahl größer oder gleich 0 ein._x000a__x000a_Please enter a whole number greater than or equal to 0._x000a__x000a_Veuillez saisir un nombre entier supérieur ou égal à 0._x000a__x000a_Ingresa un número entero mayor o igual a 0." sqref="E67:E68" xr:uid="{00000000-0002-0000-0100-000008000000}">
      <formula1>0</formula1>
    </dataValidation>
    <dataValidation type="decimal" operator="greaterThanOrEqual" allowBlank="1" showErrorMessage="1" errorTitle="Unzulässige Eingabe!" error="Bitte geben Sie eine Dezimalzahl größer oder gleich 0 ein._x000a__x000a_Please enter a decimal number than or equal to 0._x000a__x000a_Veuillez saisir un nombre décimal supérieur ou égal à 0._x000a__x000a_Ingresa un número decimal mayor o igual a 0." sqref="E70" xr:uid="{00000000-0002-0000-0100-000009000000}">
      <formula1>0</formula1>
    </dataValidation>
    <dataValidation type="whole" operator="greaterThan" allowBlank="1" showErrorMessage="1" errorTitle="Unzulässige Eingabe!" error="Die Raumhöhe (Oberkante Profil) muss eine ganze Zahl sein!" sqref="E66 E64 E44 E69 E71 E50 E46 E48" xr:uid="{00000000-0002-0000-0100-00000A000000}">
      <formula1>0</formula1>
    </dataValidation>
    <dataValidation type="decimal" operator="lessThanOrEqual" allowBlank="1" showInputMessage="1" showErrorMessage="1" error="Maximal zulässiges Flügelgewicht überschritten." sqref="K76" xr:uid="{F5A7018A-1808-4586-84E8-4E5EA71860CF}">
      <formula1>120</formula1>
    </dataValidation>
    <dataValidation allowBlank="1" showErrorMessage="1" prompt="Haben Sie daran gedacht, in Spalte K &quot;Ja&quot; auszuwählen? Sonst wird der hier eingetragene Wunschwert nicht übernommen." sqref="P107" xr:uid="{FF77D011-FBDA-45F1-BE02-6914426612CA}"/>
    <dataValidation allowBlank="1" showErrorMessage="1" sqref="P103" xr:uid="{8A83B502-81AC-4617-9E39-1BE3DE9FD38B}"/>
    <dataValidation allowBlank="1" showInputMessage="1" showErrorMessage="1" prompt="Haben Sie daran gedacht, in Spalte K &quot;Ja&quot; auszuwählen? Sonst wird der hier eingetragene Wunschwert nicht übernommen." sqref="P110" xr:uid="{017CEE0A-B363-4F82-A06E-7F39F803B105}"/>
  </dataValidations>
  <pageMargins left="0.78740157480314965" right="0.78740157480314965" top="0.98425196850393704" bottom="0.98425196850393704" header="0.51181102362204722" footer="0.51181102362204722"/>
  <pageSetup paperSize="9" scale="50" fitToHeight="2" orientation="landscape" r:id="rId1"/>
  <headerFooter alignWithMargins="0">
    <oddHeader>&amp;R&amp;D</oddHeader>
    <oddFooter>&amp;RSeite &amp;P &amp; von &amp;N</oddFooter>
  </headerFooter>
  <rowBreaks count="1" manualBreakCount="1">
    <brk id="91" max="16383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82DC650D-FC6E-43DB-A972-C619EB58503D}">
            <xm:f>$M$76=Übersetzungstabelle!$A$84</xm:f>
            <x14:dxf>
              <font>
                <color rgb="FF007635"/>
              </font>
              <fill>
                <patternFill>
                  <bgColor rgb="FFFFFFFF"/>
                </patternFill>
              </fill>
            </x14:dxf>
          </x14:cfRule>
          <xm:sqref>K76</xm:sqref>
        </x14:conditionalFormatting>
        <x14:conditionalFormatting xmlns:xm="http://schemas.microsoft.com/office/excel/2006/main">
          <x14:cfRule type="expression" priority="9" id="{DCA5FDD6-464B-4CC0-851B-63942EC76880}">
            <xm:f>$M$81=Übersetzungstabelle!$A$84</xm:f>
            <x14:dxf>
              <font>
                <color rgb="FF007635"/>
              </font>
              <fill>
                <patternFill>
                  <bgColor rgb="FFFFFFFF"/>
                </patternFill>
              </fill>
            </x14:dxf>
          </x14:cfRule>
          <xm:sqref>K81</xm:sqref>
        </x14:conditionalFormatting>
        <x14:conditionalFormatting xmlns:xm="http://schemas.microsoft.com/office/excel/2006/main">
          <x14:cfRule type="expression" priority="8" id="{70E71573-29CE-49F1-81FE-D4BC5D240970}">
            <xm:f>$M$85=Übersetzungstabelle!$A$84</xm:f>
            <x14:dxf>
              <font>
                <color rgb="FF007635"/>
              </font>
              <fill>
                <patternFill>
                  <bgColor rgb="FFFFFFFF"/>
                </patternFill>
              </fill>
            </x14:dxf>
          </x14:cfRule>
          <xm:sqref>K85</xm:sqref>
        </x14:conditionalFormatting>
        <x14:conditionalFormatting xmlns:xm="http://schemas.microsoft.com/office/excel/2006/main">
          <x14:cfRule type="containsText" priority="3" operator="containsText" text="Achtung: Sie weichen vom vorgeschlagenen Systemmaß ab, bitte prüfen Sie, ob das System mit dem von Ihnen gewählten Wert realisierbar ist!" id="{CE2E3218-3238-4F72-A505-889E7A429DCA}">
            <xm:f>NOT(ISERROR(SEARCH("Achtung: Sie weichen vom vorgeschlagenen Systemmaß ab, bitte prüfen Sie, ob das System mit dem von Ihnen gewählten Wert realisierbar ist!",'C:\Austausch\Vitris 2.0\Produktmanagement\0_Produktdaten\Aquant 40\3 Dokumente\6 Profil- und Glasmaßrechner\[20200727_AQ40_Profil-undGlasmaßrechner_Expertenmodus.xlsm]Spritzschutz'!#REF!)))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B113:I114</xm:sqref>
        </x14:conditionalFormatting>
        <x14:conditionalFormatting xmlns:xm="http://schemas.microsoft.com/office/excel/2006/main">
          <x14:cfRule type="containsText" priority="4" operator="containsText" text="Achtung: Die technischen Restriktionen sind nicht erfüllt; bitte verändern Sie Ihre Planung!" id="{A24BDF81-F62E-4097-83F3-233824D3F124}">
            <xm:f>NOT(ISERROR(SEARCH("Achtung: Die technischen Restriktionen sind nicht erfüllt; bitte verändern Sie Ihre Planung!",'C:\Austausch\Vitris 2.0\Produktmanagement\0_Produktdaten\Aquant 40\3 Dokumente\6 Profil- und Glasmaßrechner\[20200727_AQ40_Profil-undGlasmaßrechner_Expertenmodus.xlsm]Spritzschutz'!#REF!)))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H122:I122</xm:sqref>
        </x14:conditionalFormatting>
        <x14:conditionalFormatting xmlns:xm="http://schemas.microsoft.com/office/excel/2006/main">
          <x14:cfRule type="containsText" priority="1" operator="containsText" id="{2A28511F-60F8-4458-961F-5D905BB1C555}">
            <xm:f>NOT(ISERROR(SEARCH(Übersetzungstabelle!$A$89,I78)))</xm:f>
            <xm:f>Übersetzungstabelle!$A$89</xm:f>
            <x14:dxf>
              <font>
                <b/>
                <i val="0"/>
                <strike val="0"/>
                <color rgb="FFFF0000"/>
              </font>
              <fill>
                <patternFill>
                  <bgColor rgb="FFFFC7CE"/>
                </patternFill>
              </fill>
            </x14:dxf>
          </x14:cfRule>
          <xm:sqref>I78 L78:M79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2"/>
  <dimension ref="A1:Y123"/>
  <sheetViews>
    <sheetView showGridLines="0" view="pageBreakPreview" zoomScale="60" zoomScaleNormal="100" workbookViewId="0">
      <selection activeCell="E60" sqref="E60"/>
    </sheetView>
  </sheetViews>
  <sheetFormatPr baseColWidth="10" defaultColWidth="11.453125" defaultRowHeight="12.5" x14ac:dyDescent="0.25"/>
  <cols>
    <col min="1" max="2" width="2.7265625" style="1" customWidth="1"/>
    <col min="3" max="3" width="11.7265625" style="1" customWidth="1"/>
    <col min="4" max="4" width="44.7265625" style="1" customWidth="1"/>
    <col min="5" max="5" width="11.7265625" style="2" customWidth="1"/>
    <col min="6" max="6" width="8.7265625" style="1" customWidth="1"/>
    <col min="7" max="8" width="2.7265625" style="1" customWidth="1"/>
    <col min="9" max="9" width="11.7265625" style="1" customWidth="1"/>
    <col min="10" max="10" width="50.7265625" style="1" customWidth="1"/>
    <col min="11" max="12" width="11.7265625" style="1" customWidth="1"/>
    <col min="13" max="13" width="8.7265625" style="1" customWidth="1"/>
    <col min="14" max="15" width="2.7265625" style="1" customWidth="1"/>
    <col min="16" max="16" width="55.7265625" style="1" customWidth="1"/>
    <col min="17" max="17" width="2.7265625" style="1" customWidth="1"/>
    <col min="18" max="16384" width="11.453125" style="1"/>
  </cols>
  <sheetData>
    <row r="1" spans="1:17" ht="56.25" customHeight="1" x14ac:dyDescent="0.4">
      <c r="A1" s="5"/>
      <c r="B1" s="492" t="str">
        <f>Übersetzungstabelle!$A$22</f>
        <v>Portavant M 50 / M 80: Wandmontage/Deckenmontage ohne Festflügel, zweiseitig</v>
      </c>
      <c r="C1" s="492"/>
      <c r="D1" s="492"/>
      <c r="E1" s="492"/>
      <c r="F1" s="492"/>
      <c r="G1" s="492"/>
      <c r="H1" s="492"/>
      <c r="I1" s="492"/>
      <c r="J1" s="492"/>
      <c r="K1" s="492"/>
      <c r="L1" s="492"/>
      <c r="M1" s="492"/>
      <c r="N1" s="6"/>
      <c r="O1" s="6"/>
      <c r="P1" s="433"/>
      <c r="Q1" s="433"/>
    </row>
    <row r="2" spans="1:17" ht="10.5" customHeight="1" x14ac:dyDescent="0.4">
      <c r="A2" s="7"/>
      <c r="B2" s="7"/>
      <c r="C2" s="7"/>
      <c r="D2" s="7"/>
      <c r="E2" s="7"/>
      <c r="F2" s="8"/>
      <c r="G2" s="9"/>
      <c r="H2" s="9"/>
      <c r="I2" s="10"/>
      <c r="J2" s="10"/>
      <c r="K2" s="112"/>
      <c r="L2" s="10"/>
      <c r="M2" s="10"/>
      <c r="N2" s="10"/>
      <c r="O2" s="10"/>
      <c r="P2" s="434"/>
      <c r="Q2" s="434"/>
    </row>
    <row r="3" spans="1:17" ht="12.75" customHeight="1" x14ac:dyDescent="0.25">
      <c r="A3" s="465"/>
      <c r="B3" s="465"/>
      <c r="C3" s="465"/>
      <c r="D3" s="465"/>
      <c r="E3" s="465"/>
      <c r="F3" s="465"/>
      <c r="G3" s="465"/>
      <c r="H3" s="465"/>
      <c r="I3" s="465"/>
      <c r="J3" s="465"/>
      <c r="K3" s="465"/>
      <c r="L3" s="465"/>
      <c r="M3" s="465"/>
      <c r="N3" s="465"/>
      <c r="O3" s="465"/>
      <c r="P3" s="465"/>
      <c r="Q3" s="465"/>
    </row>
    <row r="4" spans="1:17" ht="12.75" hidden="1" customHeight="1" x14ac:dyDescent="0.25">
      <c r="A4" s="465"/>
      <c r="B4" s="465"/>
      <c r="C4" s="465"/>
      <c r="D4" s="465"/>
      <c r="E4" s="465"/>
      <c r="F4" s="465"/>
      <c r="G4" s="465"/>
      <c r="H4" s="465"/>
      <c r="I4" s="465"/>
      <c r="J4" s="465"/>
      <c r="K4" s="465"/>
      <c r="L4" s="465"/>
      <c r="M4" s="465"/>
      <c r="N4" s="465"/>
      <c r="O4" s="465"/>
      <c r="P4" s="465"/>
      <c r="Q4" s="465"/>
    </row>
    <row r="5" spans="1:17" ht="12.75" customHeight="1" x14ac:dyDescent="0.25">
      <c r="A5" s="465"/>
      <c r="B5" s="465"/>
      <c r="C5" s="465"/>
      <c r="D5" s="465"/>
      <c r="E5" s="465"/>
      <c r="F5" s="465"/>
      <c r="G5" s="465"/>
      <c r="H5" s="465"/>
      <c r="I5" s="465"/>
      <c r="J5" s="465"/>
      <c r="K5" s="465"/>
      <c r="L5" s="465"/>
      <c r="M5" s="465"/>
      <c r="N5" s="465"/>
      <c r="O5" s="465"/>
      <c r="P5" s="465"/>
      <c r="Q5" s="465"/>
    </row>
    <row r="6" spans="1:17" ht="12.75" customHeight="1" x14ac:dyDescent="0.25">
      <c r="A6" s="465"/>
      <c r="B6" s="465"/>
      <c r="C6" s="465"/>
      <c r="D6" s="465"/>
      <c r="E6" s="465"/>
      <c r="F6" s="465"/>
      <c r="G6" s="465"/>
      <c r="H6" s="465"/>
      <c r="I6" s="465"/>
      <c r="J6" s="465"/>
      <c r="K6" s="465"/>
      <c r="L6" s="465"/>
      <c r="M6" s="465"/>
      <c r="N6" s="465"/>
      <c r="O6" s="465"/>
      <c r="P6" s="465"/>
      <c r="Q6" s="465"/>
    </row>
    <row r="7" spans="1:17" ht="12.75" customHeight="1" x14ac:dyDescent="0.25">
      <c r="A7" s="465"/>
      <c r="B7" s="465"/>
      <c r="C7" s="465"/>
      <c r="D7" s="465"/>
      <c r="E7" s="465"/>
      <c r="F7" s="465"/>
      <c r="G7" s="465"/>
      <c r="H7" s="465"/>
      <c r="I7" s="465"/>
      <c r="J7" s="465"/>
      <c r="K7" s="465"/>
      <c r="L7" s="465"/>
      <c r="M7" s="465"/>
      <c r="N7" s="465"/>
      <c r="O7" s="465"/>
      <c r="P7" s="465"/>
      <c r="Q7" s="465"/>
    </row>
    <row r="8" spans="1:17" ht="12.75" customHeight="1" x14ac:dyDescent="0.25">
      <c r="A8" s="465"/>
      <c r="B8" s="465"/>
      <c r="C8" s="465"/>
      <c r="D8" s="465"/>
      <c r="E8" s="465"/>
      <c r="F8" s="465"/>
      <c r="G8" s="465"/>
      <c r="H8" s="465"/>
      <c r="I8" s="465"/>
      <c r="J8" s="465"/>
      <c r="K8" s="465"/>
      <c r="L8" s="465"/>
      <c r="M8" s="465"/>
      <c r="N8" s="465"/>
      <c r="O8" s="465"/>
      <c r="P8" s="465"/>
      <c r="Q8" s="465"/>
    </row>
    <row r="9" spans="1:17" ht="12.75" customHeight="1" x14ac:dyDescent="0.25">
      <c r="A9" s="465"/>
      <c r="B9" s="465"/>
      <c r="C9" s="465"/>
      <c r="D9" s="465"/>
      <c r="E9" s="465"/>
      <c r="F9" s="465"/>
      <c r="G9" s="465"/>
      <c r="H9" s="465"/>
      <c r="I9" s="465"/>
      <c r="J9" s="465"/>
      <c r="K9" s="465"/>
      <c r="L9" s="465"/>
      <c r="M9" s="465"/>
      <c r="N9" s="465"/>
      <c r="O9" s="465"/>
      <c r="P9" s="465"/>
      <c r="Q9" s="465"/>
    </row>
    <row r="10" spans="1:17" ht="12.75" customHeight="1" x14ac:dyDescent="0.25">
      <c r="A10" s="465"/>
      <c r="B10" s="465"/>
      <c r="C10" s="465"/>
      <c r="D10" s="465"/>
      <c r="E10" s="465"/>
      <c r="F10" s="465"/>
      <c r="G10" s="465"/>
      <c r="H10" s="465"/>
      <c r="I10" s="465"/>
      <c r="J10" s="465"/>
      <c r="K10" s="465"/>
      <c r="L10" s="465"/>
      <c r="M10" s="465"/>
      <c r="N10" s="465"/>
      <c r="O10" s="465"/>
      <c r="P10" s="465"/>
      <c r="Q10" s="465"/>
    </row>
    <row r="11" spans="1:17" ht="12.75" customHeight="1" x14ac:dyDescent="0.25">
      <c r="A11" s="465"/>
      <c r="B11" s="465"/>
      <c r="C11" s="465"/>
      <c r="D11" s="465"/>
      <c r="E11" s="465"/>
      <c r="F11" s="465"/>
      <c r="G11" s="465"/>
      <c r="H11" s="465"/>
      <c r="I11" s="465"/>
      <c r="J11" s="465"/>
      <c r="K11" s="465"/>
      <c r="L11" s="465"/>
      <c r="M11" s="465"/>
      <c r="N11" s="465"/>
      <c r="O11" s="465"/>
      <c r="P11" s="465"/>
      <c r="Q11" s="465"/>
    </row>
    <row r="12" spans="1:17" ht="12.75" customHeight="1" x14ac:dyDescent="0.25">
      <c r="A12" s="465"/>
      <c r="B12" s="465"/>
      <c r="C12" s="465"/>
      <c r="D12" s="465"/>
      <c r="E12" s="465"/>
      <c r="F12" s="465"/>
      <c r="G12" s="465"/>
      <c r="H12" s="465"/>
      <c r="I12" s="465"/>
      <c r="J12" s="465"/>
      <c r="K12" s="465"/>
      <c r="L12" s="465"/>
      <c r="M12" s="465"/>
      <c r="N12" s="465"/>
      <c r="O12" s="465"/>
      <c r="P12" s="465"/>
      <c r="Q12" s="465"/>
    </row>
    <row r="13" spans="1:17" ht="12.75" customHeight="1" x14ac:dyDescent="0.25">
      <c r="A13" s="465"/>
      <c r="B13" s="465"/>
      <c r="C13" s="465"/>
      <c r="D13" s="465"/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</row>
    <row r="14" spans="1:17" ht="12.75" customHeight="1" x14ac:dyDescent="0.25">
      <c r="A14" s="465"/>
      <c r="B14" s="465"/>
      <c r="C14" s="465"/>
      <c r="D14" s="465"/>
      <c r="E14" s="465"/>
      <c r="F14" s="465"/>
      <c r="G14" s="465"/>
      <c r="H14" s="465"/>
      <c r="I14" s="465"/>
      <c r="J14" s="465"/>
      <c r="K14" s="465"/>
      <c r="L14" s="465"/>
      <c r="M14" s="465"/>
      <c r="N14" s="465"/>
      <c r="O14" s="465"/>
      <c r="P14" s="465"/>
      <c r="Q14" s="465"/>
    </row>
    <row r="15" spans="1:17" ht="12.75" customHeight="1" x14ac:dyDescent="0.25">
      <c r="A15" s="465"/>
      <c r="B15" s="465"/>
      <c r="C15" s="465"/>
      <c r="D15" s="465"/>
      <c r="E15" s="465"/>
      <c r="F15" s="465"/>
      <c r="G15" s="465"/>
      <c r="H15" s="465"/>
      <c r="I15" s="465"/>
      <c r="J15" s="465"/>
      <c r="K15" s="465"/>
      <c r="L15" s="465"/>
      <c r="M15" s="465"/>
      <c r="N15" s="465"/>
      <c r="O15" s="465"/>
      <c r="P15" s="465"/>
      <c r="Q15" s="465"/>
    </row>
    <row r="16" spans="1:17" ht="12.75" customHeight="1" x14ac:dyDescent="0.25">
      <c r="A16" s="465"/>
      <c r="B16" s="465"/>
      <c r="C16" s="465"/>
      <c r="D16" s="465"/>
      <c r="E16" s="465"/>
      <c r="F16" s="465"/>
      <c r="G16" s="465"/>
      <c r="H16" s="465"/>
      <c r="I16" s="465"/>
      <c r="J16" s="465"/>
      <c r="K16" s="465"/>
      <c r="L16" s="465"/>
      <c r="M16" s="465"/>
      <c r="N16" s="465"/>
      <c r="O16" s="465"/>
      <c r="P16" s="465"/>
      <c r="Q16" s="465"/>
    </row>
    <row r="17" spans="1:17" ht="12.75" customHeight="1" x14ac:dyDescent="0.25">
      <c r="A17" s="465"/>
      <c r="B17" s="465"/>
      <c r="C17" s="465"/>
      <c r="D17" s="465"/>
      <c r="E17" s="465"/>
      <c r="F17" s="465"/>
      <c r="G17" s="465"/>
      <c r="H17" s="465"/>
      <c r="I17" s="465"/>
      <c r="J17" s="465"/>
      <c r="K17" s="465"/>
      <c r="L17" s="465"/>
      <c r="M17" s="465"/>
      <c r="N17" s="465"/>
      <c r="O17" s="465"/>
      <c r="P17" s="465"/>
      <c r="Q17" s="465"/>
    </row>
    <row r="18" spans="1:17" ht="12.75" customHeight="1" x14ac:dyDescent="0.25">
      <c r="A18" s="465"/>
      <c r="B18" s="465"/>
      <c r="C18" s="465"/>
      <c r="D18" s="465"/>
      <c r="E18" s="465"/>
      <c r="F18" s="465"/>
      <c r="G18" s="465"/>
      <c r="H18" s="465"/>
      <c r="I18" s="465"/>
      <c r="J18" s="465"/>
      <c r="K18" s="465"/>
      <c r="L18" s="465"/>
      <c r="M18" s="465"/>
      <c r="N18" s="465"/>
      <c r="O18" s="465"/>
      <c r="P18" s="465"/>
      <c r="Q18" s="465"/>
    </row>
    <row r="19" spans="1:17" ht="12.75" customHeight="1" x14ac:dyDescent="0.25">
      <c r="A19" s="465"/>
      <c r="B19" s="465"/>
      <c r="C19" s="465"/>
      <c r="D19" s="465"/>
      <c r="E19" s="465"/>
      <c r="F19" s="465"/>
      <c r="G19" s="465"/>
      <c r="H19" s="465"/>
      <c r="I19" s="465"/>
      <c r="J19" s="465"/>
      <c r="K19" s="465"/>
      <c r="L19" s="465"/>
      <c r="M19" s="465"/>
      <c r="N19" s="465"/>
      <c r="O19" s="465"/>
      <c r="P19" s="465"/>
      <c r="Q19" s="465"/>
    </row>
    <row r="20" spans="1:17" ht="12.75" customHeight="1" x14ac:dyDescent="0.25">
      <c r="A20" s="465"/>
      <c r="B20" s="465"/>
      <c r="C20" s="465"/>
      <c r="D20" s="465"/>
      <c r="E20" s="465"/>
      <c r="F20" s="465"/>
      <c r="G20" s="465"/>
      <c r="H20" s="465"/>
      <c r="I20" s="465"/>
      <c r="J20" s="465"/>
      <c r="K20" s="465"/>
      <c r="L20" s="465"/>
      <c r="M20" s="465"/>
      <c r="N20" s="465"/>
      <c r="O20" s="465"/>
      <c r="P20" s="465"/>
      <c r="Q20" s="465"/>
    </row>
    <row r="21" spans="1:17" ht="12.75" customHeight="1" x14ac:dyDescent="0.25">
      <c r="A21" s="465"/>
      <c r="B21" s="465"/>
      <c r="C21" s="465"/>
      <c r="D21" s="465"/>
      <c r="E21" s="465"/>
      <c r="F21" s="465"/>
      <c r="G21" s="465"/>
      <c r="H21" s="465"/>
      <c r="I21" s="465"/>
      <c r="J21" s="465"/>
      <c r="K21" s="465"/>
      <c r="L21" s="465"/>
      <c r="M21" s="465"/>
      <c r="N21" s="465"/>
      <c r="O21" s="465"/>
      <c r="P21" s="465"/>
      <c r="Q21" s="465"/>
    </row>
    <row r="22" spans="1:17" ht="12.75" customHeight="1" x14ac:dyDescent="0.25">
      <c r="A22" s="465"/>
      <c r="B22" s="465"/>
      <c r="C22" s="465"/>
      <c r="D22" s="465"/>
      <c r="E22" s="465"/>
      <c r="F22" s="465"/>
      <c r="G22" s="465"/>
      <c r="H22" s="465"/>
      <c r="I22" s="465"/>
      <c r="J22" s="465"/>
      <c r="K22" s="465"/>
      <c r="L22" s="465"/>
      <c r="M22" s="465"/>
      <c r="N22" s="465"/>
      <c r="O22" s="465"/>
      <c r="P22" s="465"/>
      <c r="Q22" s="465"/>
    </row>
    <row r="23" spans="1:17" ht="12.75" customHeight="1" x14ac:dyDescent="0.25">
      <c r="A23" s="465"/>
      <c r="B23" s="465"/>
      <c r="C23" s="465"/>
      <c r="D23" s="465"/>
      <c r="E23" s="465"/>
      <c r="F23" s="465"/>
      <c r="G23" s="465"/>
      <c r="H23" s="465"/>
      <c r="I23" s="465"/>
      <c r="J23" s="465"/>
      <c r="K23" s="465"/>
      <c r="L23" s="465"/>
      <c r="M23" s="465"/>
      <c r="N23" s="465"/>
      <c r="O23" s="465"/>
      <c r="P23" s="465"/>
      <c r="Q23" s="465"/>
    </row>
    <row r="24" spans="1:17" ht="12.75" customHeight="1" x14ac:dyDescent="0.25">
      <c r="A24" s="465"/>
      <c r="B24" s="465"/>
      <c r="C24" s="465"/>
      <c r="D24" s="465"/>
      <c r="E24" s="465"/>
      <c r="F24" s="465"/>
      <c r="G24" s="465"/>
      <c r="H24" s="465"/>
      <c r="I24" s="465"/>
      <c r="J24" s="465"/>
      <c r="K24" s="465"/>
      <c r="L24" s="465"/>
      <c r="M24" s="465"/>
      <c r="N24" s="465"/>
      <c r="O24" s="465"/>
      <c r="P24" s="465"/>
      <c r="Q24" s="465"/>
    </row>
    <row r="25" spans="1:17" ht="12.75" customHeight="1" x14ac:dyDescent="0.25">
      <c r="A25" s="465"/>
      <c r="B25" s="465"/>
      <c r="C25" s="465"/>
      <c r="D25" s="465"/>
      <c r="E25" s="465"/>
      <c r="F25" s="465"/>
      <c r="G25" s="465"/>
      <c r="H25" s="465"/>
      <c r="I25" s="465"/>
      <c r="J25" s="465"/>
      <c r="K25" s="465"/>
      <c r="L25" s="465"/>
      <c r="M25" s="465"/>
      <c r="N25" s="465"/>
      <c r="O25" s="465"/>
      <c r="P25" s="465"/>
      <c r="Q25" s="465"/>
    </row>
    <row r="26" spans="1:17" ht="12.75" customHeight="1" x14ac:dyDescent="0.25">
      <c r="A26" s="465"/>
      <c r="B26" s="465"/>
      <c r="C26" s="465"/>
      <c r="D26" s="465"/>
      <c r="E26" s="465"/>
      <c r="F26" s="465"/>
      <c r="G26" s="465"/>
      <c r="H26" s="465"/>
      <c r="I26" s="465"/>
      <c r="J26" s="465"/>
      <c r="K26" s="465"/>
      <c r="L26" s="465"/>
      <c r="M26" s="465"/>
      <c r="N26" s="465"/>
      <c r="O26" s="465"/>
      <c r="P26" s="465"/>
      <c r="Q26" s="465"/>
    </row>
    <row r="27" spans="1:17" ht="12.75" customHeight="1" x14ac:dyDescent="0.25">
      <c r="A27" s="465"/>
      <c r="B27" s="465"/>
      <c r="C27" s="465"/>
      <c r="D27" s="465"/>
      <c r="E27" s="465"/>
      <c r="F27" s="465"/>
      <c r="G27" s="465"/>
      <c r="H27" s="465"/>
      <c r="I27" s="465"/>
      <c r="J27" s="465"/>
      <c r="K27" s="465"/>
      <c r="L27" s="465"/>
      <c r="M27" s="465"/>
      <c r="N27" s="465"/>
      <c r="O27" s="465"/>
      <c r="P27" s="465"/>
      <c r="Q27" s="465"/>
    </row>
    <row r="28" spans="1:17" ht="12.75" customHeight="1" x14ac:dyDescent="0.25">
      <c r="A28" s="465"/>
      <c r="B28" s="465"/>
      <c r="C28" s="465"/>
      <c r="D28" s="465"/>
      <c r="E28" s="465"/>
      <c r="F28" s="465"/>
      <c r="G28" s="465"/>
      <c r="H28" s="465"/>
      <c r="I28" s="465"/>
      <c r="J28" s="465"/>
      <c r="K28" s="465"/>
      <c r="L28" s="465"/>
      <c r="M28" s="465"/>
      <c r="N28" s="465"/>
      <c r="O28" s="465"/>
      <c r="P28" s="465"/>
      <c r="Q28" s="465"/>
    </row>
    <row r="29" spans="1:17" ht="12.75" customHeight="1" x14ac:dyDescent="0.25">
      <c r="A29" s="465"/>
      <c r="B29" s="465"/>
      <c r="C29" s="465"/>
      <c r="D29" s="465"/>
      <c r="E29" s="465"/>
      <c r="F29" s="465"/>
      <c r="G29" s="465"/>
      <c r="H29" s="465"/>
      <c r="I29" s="465"/>
      <c r="J29" s="465"/>
      <c r="K29" s="465"/>
      <c r="L29" s="465"/>
      <c r="M29" s="465"/>
      <c r="N29" s="465"/>
      <c r="O29" s="465"/>
      <c r="P29" s="465"/>
      <c r="Q29" s="465"/>
    </row>
    <row r="30" spans="1:17" ht="12.75" customHeight="1" x14ac:dyDescent="0.25">
      <c r="A30" s="465"/>
      <c r="B30" s="465"/>
      <c r="C30" s="465"/>
      <c r="D30" s="465"/>
      <c r="E30" s="465"/>
      <c r="F30" s="465"/>
      <c r="G30" s="465"/>
      <c r="H30" s="465"/>
      <c r="I30" s="465"/>
      <c r="J30" s="465"/>
      <c r="K30" s="465"/>
      <c r="L30" s="465"/>
      <c r="M30" s="465"/>
      <c r="N30" s="465"/>
      <c r="O30" s="465"/>
      <c r="P30" s="465"/>
      <c r="Q30" s="465"/>
    </row>
    <row r="31" spans="1:17" ht="12.75" customHeight="1" x14ac:dyDescent="0.25">
      <c r="A31" s="465"/>
      <c r="B31" s="465"/>
      <c r="C31" s="465"/>
      <c r="D31" s="465"/>
      <c r="E31" s="465"/>
      <c r="F31" s="465"/>
      <c r="G31" s="465"/>
      <c r="H31" s="465"/>
      <c r="I31" s="465"/>
      <c r="J31" s="465"/>
      <c r="K31" s="465"/>
      <c r="L31" s="465"/>
      <c r="M31" s="465"/>
      <c r="N31" s="465"/>
      <c r="O31" s="465"/>
      <c r="P31" s="465"/>
      <c r="Q31" s="465"/>
    </row>
    <row r="32" spans="1:17" ht="12.75" customHeight="1" x14ac:dyDescent="0.25">
      <c r="A32" s="465"/>
      <c r="B32" s="465"/>
      <c r="C32" s="465"/>
      <c r="D32" s="465"/>
      <c r="E32" s="465"/>
      <c r="F32" s="465"/>
      <c r="G32" s="465"/>
      <c r="H32" s="465"/>
      <c r="I32" s="465"/>
      <c r="J32" s="465"/>
      <c r="K32" s="465"/>
      <c r="L32" s="465"/>
      <c r="M32" s="465"/>
      <c r="N32" s="465"/>
      <c r="O32" s="465"/>
      <c r="P32" s="465"/>
      <c r="Q32" s="465"/>
    </row>
    <row r="33" spans="1:23" ht="12.75" customHeight="1" x14ac:dyDescent="0.25">
      <c r="A33" s="465"/>
      <c r="B33" s="465"/>
      <c r="C33" s="465"/>
      <c r="D33" s="465"/>
      <c r="E33" s="465"/>
      <c r="F33" s="465"/>
      <c r="G33" s="465"/>
      <c r="H33" s="465"/>
      <c r="I33" s="465"/>
      <c r="J33" s="465"/>
      <c r="K33" s="465"/>
      <c r="L33" s="465"/>
      <c r="M33" s="465"/>
      <c r="N33" s="465"/>
      <c r="O33" s="465"/>
      <c r="P33" s="465"/>
      <c r="Q33" s="465"/>
    </row>
    <row r="34" spans="1:23" ht="12.75" customHeight="1" x14ac:dyDescent="0.25">
      <c r="A34" s="465"/>
      <c r="B34" s="465"/>
      <c r="C34" s="465"/>
      <c r="D34" s="465"/>
      <c r="E34" s="465"/>
      <c r="F34" s="465"/>
      <c r="G34" s="465"/>
      <c r="H34" s="465"/>
      <c r="I34" s="465"/>
      <c r="J34" s="465"/>
      <c r="K34" s="465"/>
      <c r="L34" s="465"/>
      <c r="M34" s="465"/>
      <c r="N34" s="465"/>
      <c r="O34" s="465"/>
      <c r="P34" s="465"/>
      <c r="Q34" s="465"/>
    </row>
    <row r="35" spans="1:23" ht="12.75" customHeight="1" x14ac:dyDescent="0.25">
      <c r="A35" s="465"/>
      <c r="B35" s="465"/>
      <c r="C35" s="465"/>
      <c r="D35" s="465"/>
      <c r="E35" s="465"/>
      <c r="F35" s="465"/>
      <c r="G35" s="465"/>
      <c r="H35" s="465"/>
      <c r="I35" s="465"/>
      <c r="J35" s="465"/>
      <c r="K35" s="465"/>
      <c r="L35" s="465"/>
      <c r="M35" s="465"/>
      <c r="N35" s="465"/>
      <c r="O35" s="465"/>
      <c r="P35" s="465"/>
      <c r="Q35" s="465"/>
    </row>
    <row r="36" spans="1:23" ht="12.75" hidden="1" customHeight="1" x14ac:dyDescent="0.25">
      <c r="A36" s="465"/>
      <c r="B36" s="465"/>
      <c r="C36" s="465"/>
      <c r="D36" s="465"/>
      <c r="E36" s="465"/>
      <c r="F36" s="465"/>
      <c r="G36" s="465"/>
      <c r="H36" s="465"/>
      <c r="I36" s="465"/>
      <c r="J36" s="465"/>
      <c r="K36" s="465"/>
      <c r="L36" s="465"/>
      <c r="M36" s="465"/>
      <c r="N36" s="465"/>
      <c r="O36" s="465"/>
      <c r="P36" s="465"/>
      <c r="Q36" s="465"/>
    </row>
    <row r="37" spans="1:23" ht="12.75" hidden="1" customHeight="1" x14ac:dyDescent="0.25">
      <c r="A37" s="465"/>
      <c r="B37" s="465"/>
      <c r="C37" s="465"/>
      <c r="D37" s="465"/>
      <c r="E37" s="465"/>
      <c r="F37" s="465"/>
      <c r="G37" s="465"/>
      <c r="H37" s="465"/>
      <c r="I37" s="465"/>
      <c r="J37" s="465"/>
      <c r="K37" s="465"/>
      <c r="L37" s="465"/>
      <c r="M37" s="465"/>
      <c r="N37" s="465"/>
      <c r="O37" s="465"/>
      <c r="P37" s="465"/>
      <c r="Q37" s="465"/>
    </row>
    <row r="38" spans="1:23" ht="12.75" customHeight="1" x14ac:dyDescent="0.25">
      <c r="A38" s="465"/>
      <c r="B38" s="465"/>
      <c r="C38" s="465"/>
      <c r="D38" s="465"/>
      <c r="E38" s="465"/>
      <c r="F38" s="465"/>
      <c r="G38" s="465"/>
      <c r="H38" s="465"/>
      <c r="I38" s="465"/>
      <c r="J38" s="465"/>
      <c r="K38" s="465"/>
      <c r="L38" s="465"/>
      <c r="M38" s="465"/>
      <c r="N38" s="465"/>
      <c r="O38" s="465"/>
      <c r="P38" s="465"/>
      <c r="Q38" s="465"/>
    </row>
    <row r="39" spans="1:23" ht="12.65" customHeight="1" thickBot="1" x14ac:dyDescent="0.3">
      <c r="A39" s="465"/>
      <c r="B39" s="465"/>
      <c r="C39" s="465"/>
      <c r="D39" s="465"/>
      <c r="E39" s="465"/>
      <c r="F39" s="465"/>
      <c r="G39" s="465"/>
      <c r="H39" s="465"/>
      <c r="I39" s="465"/>
      <c r="J39" s="465"/>
      <c r="K39" s="465"/>
      <c r="L39" s="465"/>
      <c r="M39" s="465"/>
      <c r="N39" s="465"/>
      <c r="O39" s="465"/>
      <c r="P39" s="465"/>
      <c r="Q39" s="465"/>
    </row>
    <row r="40" spans="1:23" ht="12.75" hidden="1" customHeight="1" x14ac:dyDescent="0.4">
      <c r="A40" s="11"/>
      <c r="B40" s="148"/>
      <c r="C40" s="148"/>
      <c r="D40" s="148"/>
      <c r="E40" s="148"/>
      <c r="F40" s="148"/>
      <c r="G40" s="148"/>
      <c r="H40" s="148"/>
      <c r="I40" s="148"/>
      <c r="J40" s="148"/>
      <c r="K40" s="148"/>
      <c r="L40" s="148"/>
      <c r="M40" s="11"/>
      <c r="N40" s="11"/>
      <c r="O40" s="11"/>
      <c r="P40" s="148"/>
      <c r="Q40" s="11"/>
    </row>
    <row r="41" spans="1:23" s="12" customFormat="1" ht="15.75" hidden="1" customHeight="1" x14ac:dyDescent="0.25">
      <c r="B41" s="443" t="s">
        <v>18</v>
      </c>
      <c r="C41" s="444"/>
      <c r="D41" s="444"/>
      <c r="E41" s="444"/>
      <c r="F41" s="445"/>
      <c r="G41" s="13"/>
      <c r="H41" s="446"/>
      <c r="I41" s="446"/>
      <c r="J41" s="446"/>
      <c r="K41" s="446"/>
      <c r="L41" s="446"/>
      <c r="M41" s="446"/>
      <c r="N41" s="14"/>
      <c r="O41" s="14"/>
      <c r="P41" s="14"/>
      <c r="Q41" s="14"/>
      <c r="R41" s="14"/>
      <c r="S41" s="14"/>
      <c r="T41" s="14"/>
      <c r="U41" s="14"/>
      <c r="V41" s="14"/>
      <c r="W41" s="14"/>
    </row>
    <row r="42" spans="1:23" s="12" customFormat="1" ht="8.25" hidden="1" customHeight="1" x14ac:dyDescent="0.25">
      <c r="B42" s="15"/>
      <c r="C42" s="16"/>
      <c r="D42" s="17"/>
      <c r="E42" s="18"/>
      <c r="F42" s="19"/>
      <c r="G42" s="20"/>
      <c r="H42" s="16"/>
      <c r="I42" s="30"/>
      <c r="J42" s="113"/>
      <c r="K42" s="113"/>
      <c r="L42" s="18"/>
      <c r="M42" s="114"/>
      <c r="N42" s="14"/>
      <c r="O42" s="13"/>
      <c r="P42" s="464"/>
      <c r="Q42" s="14"/>
      <c r="R42" s="14"/>
      <c r="S42" s="14"/>
      <c r="T42" s="14"/>
      <c r="U42" s="14"/>
      <c r="V42" s="14"/>
      <c r="W42" s="14"/>
    </row>
    <row r="43" spans="1:23" s="12" customFormat="1" ht="15.75" hidden="1" customHeight="1" x14ac:dyDescent="0.25">
      <c r="B43" s="15"/>
      <c r="C43" s="25" t="s">
        <v>31</v>
      </c>
      <c r="D43" s="26" t="s">
        <v>32</v>
      </c>
      <c r="E43" s="27">
        <v>51</v>
      </c>
      <c r="F43" s="19" t="s">
        <v>1</v>
      </c>
      <c r="G43" s="28"/>
      <c r="H43" s="16"/>
      <c r="I43" s="30"/>
      <c r="J43" s="32"/>
      <c r="K43" s="121"/>
      <c r="L43" s="33"/>
      <c r="M43" s="115"/>
      <c r="N43" s="14"/>
      <c r="O43" s="20"/>
      <c r="P43" s="464"/>
      <c r="Q43" s="14"/>
      <c r="R43" s="14"/>
      <c r="S43" s="14"/>
      <c r="T43" s="14"/>
      <c r="U43" s="14"/>
      <c r="V43" s="14"/>
      <c r="W43" s="14"/>
    </row>
    <row r="44" spans="1:23" s="12" customFormat="1" ht="3.25" hidden="1" customHeight="1" x14ac:dyDescent="0.25">
      <c r="B44" s="15"/>
      <c r="C44" s="30"/>
      <c r="D44" s="16"/>
      <c r="E44" s="31"/>
      <c r="F44" s="19"/>
      <c r="G44" s="20"/>
      <c r="H44" s="16"/>
      <c r="I44" s="30"/>
      <c r="J44" s="32"/>
      <c r="K44" s="121"/>
      <c r="L44" s="33"/>
      <c r="M44" s="116"/>
      <c r="N44" s="14"/>
      <c r="O44" s="28"/>
      <c r="P44" s="464"/>
      <c r="Q44" s="14"/>
      <c r="R44" s="14"/>
      <c r="S44" s="14"/>
      <c r="T44" s="14"/>
      <c r="U44" s="14"/>
      <c r="V44" s="14"/>
      <c r="W44" s="14"/>
    </row>
    <row r="45" spans="1:23" s="12" customFormat="1" ht="15.5" hidden="1" x14ac:dyDescent="0.25">
      <c r="B45" s="15"/>
      <c r="C45" s="25" t="s">
        <v>30</v>
      </c>
      <c r="D45" s="26" t="s">
        <v>23</v>
      </c>
      <c r="E45" s="27">
        <v>35</v>
      </c>
      <c r="F45" s="19" t="s">
        <v>1</v>
      </c>
      <c r="G45" s="28"/>
      <c r="H45" s="16"/>
      <c r="I45" s="30"/>
      <c r="J45" s="32"/>
      <c r="K45" s="121"/>
      <c r="L45" s="33"/>
      <c r="M45" s="115"/>
      <c r="N45" s="14"/>
      <c r="O45" s="117"/>
      <c r="P45" s="464"/>
      <c r="Q45" s="14"/>
      <c r="R45" s="14"/>
      <c r="S45" s="14"/>
      <c r="T45" s="14"/>
      <c r="U45" s="14"/>
      <c r="V45" s="14"/>
      <c r="W45" s="14"/>
    </row>
    <row r="46" spans="1:23" s="12" customFormat="1" ht="3.25" hidden="1" customHeight="1" x14ac:dyDescent="0.25">
      <c r="B46" s="15"/>
      <c r="C46" s="37"/>
      <c r="D46" s="38"/>
      <c r="E46" s="39"/>
      <c r="F46" s="34"/>
      <c r="G46" s="28"/>
      <c r="H46" s="16"/>
      <c r="I46" s="30"/>
      <c r="J46" s="32"/>
      <c r="K46" s="121"/>
      <c r="L46" s="33"/>
      <c r="M46" s="116"/>
      <c r="N46" s="14"/>
      <c r="O46" s="28"/>
      <c r="P46" s="464"/>
      <c r="Q46" s="14"/>
      <c r="R46" s="14"/>
      <c r="S46" s="14"/>
      <c r="T46" s="14"/>
      <c r="U46" s="14"/>
      <c r="V46" s="14"/>
      <c r="W46" s="14"/>
    </row>
    <row r="47" spans="1:23" s="12" customFormat="1" ht="15.5" hidden="1" x14ac:dyDescent="0.25">
      <c r="B47" s="15"/>
      <c r="C47" s="25" t="s">
        <v>21</v>
      </c>
      <c r="D47" s="41" t="s">
        <v>22</v>
      </c>
      <c r="E47" s="27">
        <v>2</v>
      </c>
      <c r="F47" s="19" t="s">
        <v>1</v>
      </c>
      <c r="G47" s="28"/>
      <c r="H47" s="16"/>
      <c r="I47" s="30"/>
      <c r="J47" s="118"/>
      <c r="K47" s="118"/>
      <c r="L47" s="33"/>
      <c r="M47" s="115"/>
      <c r="N47" s="14"/>
      <c r="O47" s="117"/>
      <c r="P47" s="464"/>
      <c r="Q47" s="14"/>
      <c r="R47" s="14"/>
      <c r="S47" s="14"/>
      <c r="T47" s="14"/>
      <c r="U47" s="14"/>
      <c r="V47" s="14"/>
      <c r="W47" s="14"/>
    </row>
    <row r="48" spans="1:23" s="12" customFormat="1" ht="3.25" hidden="1" customHeight="1" x14ac:dyDescent="0.25">
      <c r="B48" s="15"/>
      <c r="C48" s="37"/>
      <c r="D48" s="38"/>
      <c r="E48" s="39"/>
      <c r="F48" s="34"/>
      <c r="G48" s="28"/>
      <c r="H48" s="16"/>
      <c r="I48" s="30"/>
      <c r="J48" s="32"/>
      <c r="K48" s="121"/>
      <c r="L48" s="33"/>
      <c r="M48" s="116"/>
      <c r="N48" s="14"/>
      <c r="O48" s="28"/>
      <c r="P48" s="464"/>
      <c r="Q48" s="14"/>
      <c r="R48" s="14"/>
      <c r="S48" s="14"/>
      <c r="T48" s="14"/>
      <c r="U48" s="14"/>
      <c r="V48" s="14"/>
      <c r="W48" s="14"/>
    </row>
    <row r="49" spans="1:23" s="12" customFormat="1" ht="15.5" hidden="1" x14ac:dyDescent="0.25">
      <c r="B49" s="15"/>
      <c r="C49" s="25" t="s">
        <v>29</v>
      </c>
      <c r="D49" s="41" t="s">
        <v>24</v>
      </c>
      <c r="E49" s="27">
        <v>3</v>
      </c>
      <c r="F49" s="19" t="s">
        <v>1</v>
      </c>
      <c r="G49" s="28"/>
      <c r="H49" s="16"/>
      <c r="I49" s="16"/>
      <c r="J49" s="16"/>
      <c r="K49" s="16"/>
      <c r="L49" s="16"/>
      <c r="M49" s="16"/>
      <c r="N49" s="14"/>
      <c r="O49" s="117"/>
      <c r="P49" s="464"/>
      <c r="Q49" s="14"/>
      <c r="R49" s="14"/>
      <c r="S49" s="14"/>
      <c r="T49" s="14"/>
      <c r="U49" s="14"/>
      <c r="V49" s="14"/>
      <c r="W49" s="14"/>
    </row>
    <row r="50" spans="1:23" s="12" customFormat="1" ht="3.25" hidden="1" customHeight="1" x14ac:dyDescent="0.25">
      <c r="B50" s="15"/>
      <c r="C50" s="37"/>
      <c r="D50" s="253"/>
      <c r="E50" s="254"/>
      <c r="F50" s="19"/>
      <c r="G50" s="28"/>
      <c r="H50" s="16"/>
      <c r="I50" s="16"/>
      <c r="J50" s="16"/>
      <c r="K50" s="16"/>
      <c r="L50" s="16"/>
      <c r="M50" s="16"/>
      <c r="N50" s="14"/>
      <c r="O50" s="117"/>
      <c r="P50" s="216"/>
      <c r="Q50" s="14"/>
      <c r="R50" s="14"/>
      <c r="S50" s="14"/>
      <c r="T50" s="14"/>
      <c r="U50" s="14"/>
      <c r="V50" s="14"/>
      <c r="W50" s="14"/>
    </row>
    <row r="51" spans="1:23" s="12" customFormat="1" ht="15.5" hidden="1" x14ac:dyDescent="0.25">
      <c r="B51" s="15"/>
      <c r="C51" s="25"/>
      <c r="D51" s="41" t="s">
        <v>80</v>
      </c>
      <c r="E51" s="27">
        <v>330</v>
      </c>
      <c r="F51" s="19" t="s">
        <v>1</v>
      </c>
      <c r="G51" s="28"/>
      <c r="H51" s="16"/>
      <c r="I51" s="16"/>
      <c r="J51" s="16"/>
      <c r="K51" s="16"/>
      <c r="L51" s="16"/>
      <c r="M51" s="16"/>
      <c r="N51" s="14"/>
      <c r="O51" s="117"/>
      <c r="P51" s="216"/>
      <c r="Q51" s="14"/>
      <c r="R51" s="14"/>
      <c r="S51" s="14"/>
      <c r="T51" s="14"/>
      <c r="U51" s="14"/>
      <c r="V51" s="14"/>
      <c r="W51" s="14"/>
    </row>
    <row r="52" spans="1:23" s="12" customFormat="1" ht="3.25" hidden="1" customHeight="1" x14ac:dyDescent="0.25">
      <c r="B52" s="15"/>
      <c r="C52" s="37"/>
      <c r="D52" s="253"/>
      <c r="E52" s="254"/>
      <c r="F52" s="19"/>
      <c r="G52" s="28"/>
      <c r="H52" s="16"/>
      <c r="I52" s="16"/>
      <c r="J52" s="16"/>
      <c r="K52" s="16"/>
      <c r="L52" s="16"/>
      <c r="M52" s="16"/>
      <c r="N52" s="14"/>
      <c r="O52" s="117"/>
      <c r="P52" s="216"/>
      <c r="Q52" s="14"/>
      <c r="R52" s="14"/>
      <c r="S52" s="14"/>
      <c r="T52" s="14"/>
      <c r="U52" s="14"/>
      <c r="V52" s="14"/>
      <c r="W52" s="14"/>
    </row>
    <row r="53" spans="1:23" s="12" customFormat="1" ht="15.5" hidden="1" x14ac:dyDescent="0.25">
      <c r="B53" s="15"/>
      <c r="C53" s="25"/>
      <c r="D53" s="41" t="s">
        <v>81</v>
      </c>
      <c r="E53" s="27">
        <f>2*(E51-E45+E47)</f>
        <v>594</v>
      </c>
      <c r="F53" s="19" t="s">
        <v>1</v>
      </c>
      <c r="G53" s="28"/>
      <c r="H53" s="16"/>
      <c r="I53" s="16"/>
      <c r="J53" s="16"/>
      <c r="K53" s="16"/>
      <c r="L53" s="16"/>
      <c r="M53" s="16"/>
      <c r="N53" s="14"/>
      <c r="O53" s="117"/>
      <c r="P53" s="216"/>
      <c r="Q53" s="14"/>
      <c r="R53" s="14"/>
      <c r="S53" s="14"/>
      <c r="T53" s="14"/>
      <c r="U53" s="14"/>
      <c r="V53" s="14"/>
      <c r="W53" s="14"/>
    </row>
    <row r="54" spans="1:23" s="46" customFormat="1" ht="8.25" hidden="1" customHeight="1" x14ac:dyDescent="0.35">
      <c r="B54" s="47"/>
      <c r="C54" s="37"/>
      <c r="D54" s="48"/>
      <c r="E54" s="49"/>
      <c r="F54" s="50"/>
      <c r="G54" s="20"/>
      <c r="H54" s="16"/>
      <c r="I54" s="16"/>
      <c r="J54" s="16"/>
      <c r="K54" s="16"/>
      <c r="L54" s="16"/>
      <c r="M54" s="16"/>
      <c r="N54" s="51"/>
      <c r="O54" s="51"/>
      <c r="P54" s="51"/>
      <c r="Q54" s="51"/>
      <c r="R54" s="51"/>
      <c r="S54" s="51"/>
      <c r="T54" s="51"/>
      <c r="U54" s="51"/>
      <c r="V54" s="51"/>
      <c r="W54" s="51"/>
    </row>
    <row r="55" spans="1:23" s="46" customFormat="1" ht="8.15" hidden="1" customHeight="1" thickBot="1" x14ac:dyDescent="0.4">
      <c r="A55" s="54"/>
      <c r="B55" s="16"/>
      <c r="C55" s="30"/>
      <c r="D55" s="113"/>
      <c r="E55" s="18"/>
      <c r="F55" s="114"/>
      <c r="G55" s="20"/>
      <c r="H55" s="16"/>
      <c r="I55" s="16"/>
      <c r="J55" s="16"/>
      <c r="K55" s="16"/>
      <c r="L55" s="16"/>
      <c r="M55" s="16"/>
      <c r="N55" s="51"/>
      <c r="O55" s="51"/>
      <c r="P55" s="51"/>
      <c r="Q55" s="51"/>
      <c r="R55" s="51"/>
      <c r="S55" s="51"/>
      <c r="T55" s="51"/>
      <c r="U55" s="51"/>
      <c r="V55" s="51"/>
      <c r="W55" s="51"/>
    </row>
    <row r="56" spans="1:23" s="46" customFormat="1" ht="15.75" customHeight="1" thickBot="1" x14ac:dyDescent="0.4">
      <c r="B56" s="449" t="str">
        <f>Übersetzungstabelle!$A$28</f>
        <v>Benutzer-Eingabe</v>
      </c>
      <c r="C56" s="450"/>
      <c r="D56" s="450"/>
      <c r="E56" s="450"/>
      <c r="F56" s="451"/>
      <c r="G56" s="58"/>
      <c r="H56" s="452" t="str">
        <f>Übersetzungstabelle!$A$54</f>
        <v>Auto-Berechnung Glasmaße und Profillänge</v>
      </c>
      <c r="I56" s="453"/>
      <c r="J56" s="453"/>
      <c r="K56" s="453"/>
      <c r="L56" s="453"/>
      <c r="M56" s="454"/>
      <c r="N56" s="51"/>
      <c r="O56" s="120"/>
      <c r="P56" s="129" t="str">
        <f>Übersetzungstabelle!$A$96</f>
        <v>Legende</v>
      </c>
      <c r="Q56" s="51"/>
      <c r="R56" s="51"/>
      <c r="S56" s="51"/>
      <c r="T56" s="51"/>
      <c r="U56" s="51"/>
      <c r="V56" s="51"/>
      <c r="W56" s="51"/>
    </row>
    <row r="57" spans="1:23" s="46" customFormat="1" ht="3.25" customHeight="1" x14ac:dyDescent="0.35">
      <c r="B57" s="60"/>
      <c r="C57" s="54"/>
      <c r="D57" s="84"/>
      <c r="E57" s="85"/>
      <c r="F57" s="70"/>
      <c r="G57" s="62"/>
      <c r="H57" s="235"/>
      <c r="I57" s="88"/>
      <c r="J57" s="105"/>
      <c r="K57" s="105"/>
      <c r="L57" s="85"/>
      <c r="M57" s="237"/>
      <c r="N57" s="51"/>
      <c r="O57" s="24"/>
      <c r="P57" s="153"/>
      <c r="Q57" s="51"/>
      <c r="R57" s="51"/>
      <c r="S57" s="51"/>
      <c r="T57" s="51"/>
      <c r="U57" s="51"/>
      <c r="V57" s="51"/>
      <c r="W57" s="51"/>
    </row>
    <row r="58" spans="1:23" s="46" customFormat="1" ht="32.15" customHeight="1" x14ac:dyDescent="0.35">
      <c r="B58" s="60"/>
      <c r="C58" s="54"/>
      <c r="D58" s="84"/>
      <c r="E58" s="85"/>
      <c r="F58" s="70"/>
      <c r="G58" s="62"/>
      <c r="H58" s="235"/>
      <c r="I58" s="88"/>
      <c r="J58" s="105"/>
      <c r="K58" s="105"/>
      <c r="L58" s="231" t="str">
        <f>Übersetzungstabelle!$A$55</f>
        <v>Länge in mm</v>
      </c>
      <c r="M58" s="236" t="str">
        <f>Übersetzungstabelle!$A$56</f>
        <v>Menge in St.</v>
      </c>
      <c r="N58" s="51"/>
      <c r="O58" s="24"/>
      <c r="P58" s="153"/>
      <c r="Q58" s="51"/>
      <c r="R58" s="51"/>
      <c r="S58" s="51"/>
      <c r="T58" s="51"/>
      <c r="U58" s="51"/>
      <c r="V58" s="51"/>
      <c r="W58" s="51"/>
    </row>
    <row r="59" spans="1:23" s="46" customFormat="1" ht="3.25" customHeight="1" x14ac:dyDescent="0.35">
      <c r="B59" s="60"/>
      <c r="C59" s="54"/>
      <c r="D59" s="84"/>
      <c r="E59" s="85"/>
      <c r="F59" s="70"/>
      <c r="G59" s="62"/>
      <c r="H59" s="235"/>
      <c r="I59" s="88"/>
      <c r="J59" s="105"/>
      <c r="K59" s="105"/>
      <c r="L59" s="85"/>
      <c r="M59" s="237"/>
      <c r="N59" s="51"/>
      <c r="O59" s="24"/>
      <c r="P59" s="153"/>
      <c r="Q59" s="51"/>
      <c r="R59" s="51"/>
      <c r="S59" s="51"/>
      <c r="T59" s="51"/>
      <c r="U59" s="51"/>
      <c r="V59" s="51"/>
      <c r="W59" s="51"/>
    </row>
    <row r="60" spans="1:23" s="46" customFormat="1" ht="15.65" customHeight="1" x14ac:dyDescent="0.35">
      <c r="B60" s="60"/>
      <c r="C60" s="25" t="s">
        <v>0</v>
      </c>
      <c r="D60" s="26" t="str">
        <f>Übersetzungstabelle!$A$36</f>
        <v>Lichte Weite (bauseits)</v>
      </c>
      <c r="E60" s="27">
        <v>2000</v>
      </c>
      <c r="F60" s="19" t="s">
        <v>1</v>
      </c>
      <c r="G60" s="67"/>
      <c r="H60" s="235"/>
      <c r="I60" s="25" t="s">
        <v>14</v>
      </c>
      <c r="J60" s="455" t="str">
        <f>Übersetzungstabelle!$A$58</f>
        <v>Glashöhe Schiebeflügel</v>
      </c>
      <c r="K60" s="456"/>
      <c r="L60" s="106">
        <f>E62-E43</f>
        <v>2199</v>
      </c>
      <c r="M60" s="238"/>
      <c r="N60" s="51"/>
      <c r="O60" s="29"/>
      <c r="P60" s="457" t="str">
        <f>Übersetzungstabelle!$A$99</f>
        <v>H = Systemhöhe
HS = Glashöhe Schiebeflügel
LS = Länge Laufschiene/Blende
LW = Lichte Weite (bauseits)
LWt = Lichte Weite (Durchgangsbreite)
WS = Glasbreite Schiebeflügel (mit Griff)
WSZ = Zusatzbreite Schiebeflügel für Griff</v>
      </c>
      <c r="Q60" s="51"/>
      <c r="R60" s="51"/>
      <c r="S60" s="51"/>
      <c r="T60" s="51"/>
      <c r="U60" s="51"/>
      <c r="V60" s="51"/>
      <c r="W60" s="51"/>
    </row>
    <row r="61" spans="1:23" s="46" customFormat="1" ht="3.25" customHeight="1" x14ac:dyDescent="0.35">
      <c r="B61" s="60"/>
      <c r="C61" s="30"/>
      <c r="D61" s="16"/>
      <c r="E61" s="31"/>
      <c r="F61" s="19"/>
      <c r="G61" s="62"/>
      <c r="H61" s="235"/>
      <c r="I61" s="30"/>
      <c r="J61" s="126"/>
      <c r="K61" s="126"/>
      <c r="L61" s="69"/>
      <c r="M61" s="238"/>
      <c r="N61" s="51"/>
      <c r="O61" s="35"/>
      <c r="P61" s="457"/>
      <c r="Q61" s="51"/>
      <c r="R61" s="51"/>
      <c r="S61" s="51"/>
      <c r="T61" s="51"/>
      <c r="U61" s="51"/>
      <c r="V61" s="51"/>
      <c r="W61" s="51"/>
    </row>
    <row r="62" spans="1:23" s="46" customFormat="1" ht="15.5" x14ac:dyDescent="0.35">
      <c r="B62" s="60"/>
      <c r="C62" s="25" t="s">
        <v>11</v>
      </c>
      <c r="D62" s="26" t="str">
        <f>Übersetzungstabelle!$A$37</f>
        <v>Systemhöhe</v>
      </c>
      <c r="E62" s="27">
        <v>2250</v>
      </c>
      <c r="F62" s="19" t="s">
        <v>1</v>
      </c>
      <c r="G62" s="67"/>
      <c r="H62" s="235"/>
      <c r="I62" s="25" t="s">
        <v>15</v>
      </c>
      <c r="J62" s="455" t="str">
        <f>Übersetzungstabelle!$A$60</f>
        <v>Glasbreite Schiebeflügel</v>
      </c>
      <c r="K62" s="456"/>
      <c r="L62" s="106">
        <f>E60/2+(E45-E47)</f>
        <v>1033</v>
      </c>
      <c r="M62" s="238">
        <v>2</v>
      </c>
      <c r="N62" s="51"/>
      <c r="O62" s="36"/>
      <c r="P62" s="457"/>
      <c r="Q62" s="51"/>
      <c r="R62" s="51"/>
      <c r="S62" s="51"/>
      <c r="T62" s="51"/>
      <c r="U62" s="51"/>
      <c r="V62" s="51"/>
      <c r="W62" s="51"/>
    </row>
    <row r="63" spans="1:23" s="46" customFormat="1" ht="3.25" customHeight="1" x14ac:dyDescent="0.35">
      <c r="B63" s="60"/>
      <c r="C63" s="37"/>
      <c r="D63" s="38"/>
      <c r="E63" s="39"/>
      <c r="F63" s="34"/>
      <c r="G63" s="67"/>
      <c r="H63" s="235"/>
      <c r="I63" s="30"/>
      <c r="J63" s="126"/>
      <c r="K63" s="126"/>
      <c r="L63" s="69"/>
      <c r="M63" s="238"/>
      <c r="N63" s="51"/>
      <c r="O63" s="35"/>
      <c r="P63" s="457"/>
      <c r="Q63" s="51"/>
      <c r="R63" s="51"/>
      <c r="S63" s="51"/>
      <c r="T63" s="51"/>
      <c r="U63" s="51"/>
      <c r="V63" s="51"/>
      <c r="W63" s="51"/>
    </row>
    <row r="64" spans="1:23" s="46" customFormat="1" ht="15.5" x14ac:dyDescent="0.35">
      <c r="B64" s="60"/>
      <c r="C64" s="40"/>
      <c r="D64" s="41" t="str">
        <f>Übersetzungstabelle!$A$38</f>
        <v>Glasstärke Schiebeflügel</v>
      </c>
      <c r="E64" s="42">
        <v>10</v>
      </c>
      <c r="F64" s="19" t="s">
        <v>1</v>
      </c>
      <c r="G64" s="67"/>
      <c r="H64" s="235"/>
      <c r="I64" s="25" t="s">
        <v>17</v>
      </c>
      <c r="J64" s="459" t="str">
        <f>Übersetzungstabelle!$A$62</f>
        <v>Länge Laufschiene/Blende</v>
      </c>
      <c r="K64" s="460"/>
      <c r="L64" s="106">
        <f>IF((4*L62-2*E66-E45*2+2*E47+2*E49)&gt;4996,(4*L62-2*E66-E45*2+2*E47+2*E49)/2,4*L62-2*E66-E45*2+2*E47+2*E49)</f>
        <v>3872</v>
      </c>
      <c r="M64" s="238" t="str">
        <f>IF((4*L62-2*E66-E45*2+2*E47+2*E49)&gt;4996,Übersetzungstabelle!$A$57&amp;" 2",Übersetzungstabelle!$A$57&amp;" 1")</f>
        <v>je 1</v>
      </c>
      <c r="N64" s="51"/>
      <c r="O64" s="36"/>
      <c r="P64" s="457"/>
      <c r="Q64" s="51"/>
      <c r="R64" s="51"/>
      <c r="S64" s="51"/>
      <c r="T64" s="51"/>
      <c r="U64" s="51"/>
      <c r="V64" s="51"/>
      <c r="W64" s="51"/>
    </row>
    <row r="65" spans="2:23" s="46" customFormat="1" ht="3.25" customHeight="1" x14ac:dyDescent="0.35">
      <c r="B65" s="60"/>
      <c r="C65" s="37"/>
      <c r="D65" s="38"/>
      <c r="E65" s="39"/>
      <c r="F65" s="34"/>
      <c r="G65" s="67"/>
      <c r="H65" s="235"/>
      <c r="I65" s="54"/>
      <c r="J65" s="84"/>
      <c r="K65" s="84"/>
      <c r="L65" s="85"/>
      <c r="M65" s="237"/>
      <c r="N65" s="51"/>
      <c r="O65" s="35"/>
      <c r="P65" s="457"/>
      <c r="Q65" s="51"/>
      <c r="R65" s="51"/>
      <c r="S65" s="51"/>
      <c r="T65" s="51"/>
      <c r="U65" s="51"/>
      <c r="V65" s="51"/>
      <c r="W65" s="51"/>
    </row>
    <row r="66" spans="2:23" s="46" customFormat="1" ht="15.75" customHeight="1" x14ac:dyDescent="0.35">
      <c r="B66" s="60"/>
      <c r="C66" s="391" t="s">
        <v>13</v>
      </c>
      <c r="D66" s="493" t="str">
        <f>Übersetzungstabelle!$A$41</f>
        <v>Zusatzbreite Schiebeflügel
für Griff</v>
      </c>
      <c r="E66" s="386">
        <v>100</v>
      </c>
      <c r="F66" s="19" t="s">
        <v>1</v>
      </c>
      <c r="G66" s="67"/>
      <c r="H66" s="235"/>
      <c r="I66" s="495" t="str">
        <f>IF($L$64&gt;4996,Übersetzungstabelle!$A$75,"")</f>
        <v/>
      </c>
      <c r="J66" s="495"/>
      <c r="K66" s="495"/>
      <c r="L66" s="495"/>
      <c r="M66" s="251"/>
      <c r="N66" s="51"/>
      <c r="O66" s="36"/>
      <c r="P66" s="457"/>
      <c r="Q66" s="51"/>
      <c r="R66" s="51"/>
      <c r="S66" s="51"/>
      <c r="T66" s="51"/>
      <c r="U66" s="51"/>
      <c r="V66" s="51"/>
      <c r="W66" s="51"/>
    </row>
    <row r="67" spans="2:23" s="46" customFormat="1" ht="15.75" customHeight="1" x14ac:dyDescent="0.35">
      <c r="B67" s="60"/>
      <c r="C67" s="389"/>
      <c r="D67" s="494"/>
      <c r="E67" s="390"/>
      <c r="F67" s="19"/>
      <c r="G67" s="67"/>
      <c r="H67" s="235"/>
      <c r="I67" s="498" t="str">
        <f>Übersetzungstabelle!$A$73</f>
        <v>Zur Information:</v>
      </c>
      <c r="J67" s="498"/>
      <c r="K67" s="498"/>
      <c r="L67" s="498"/>
      <c r="M67" s="251"/>
      <c r="N67" s="51"/>
      <c r="O67" s="36"/>
      <c r="P67" s="457"/>
      <c r="Q67" s="51"/>
      <c r="R67" s="51"/>
      <c r="S67" s="51"/>
      <c r="T67" s="51"/>
      <c r="U67" s="51"/>
      <c r="V67" s="51"/>
      <c r="W67" s="51"/>
    </row>
    <row r="68" spans="2:23" s="46" customFormat="1" ht="3.25" customHeight="1" x14ac:dyDescent="0.35">
      <c r="B68" s="60"/>
      <c r="C68" s="37"/>
      <c r="D68" s="38"/>
      <c r="E68" s="39"/>
      <c r="F68" s="34"/>
      <c r="G68" s="67"/>
      <c r="H68" s="235"/>
      <c r="I68" s="16"/>
      <c r="J68" s="17"/>
      <c r="K68" s="17"/>
      <c r="L68" s="18"/>
      <c r="M68" s="239"/>
      <c r="N68" s="51"/>
      <c r="O68" s="35"/>
      <c r="P68" s="457"/>
      <c r="Q68" s="51"/>
      <c r="R68" s="51"/>
      <c r="S68" s="51"/>
      <c r="T68" s="51"/>
      <c r="U68" s="51"/>
      <c r="V68" s="51"/>
      <c r="W68" s="51"/>
    </row>
    <row r="69" spans="2:23" s="46" customFormat="1" ht="15.75" customHeight="1" x14ac:dyDescent="0.35">
      <c r="B69" s="60"/>
      <c r="C69" s="40"/>
      <c r="D69" s="41" t="str">
        <f>Übersetzungstabelle!$A$43</f>
        <v>Gewicht Griff</v>
      </c>
      <c r="E69" s="43">
        <v>0.4</v>
      </c>
      <c r="F69" s="19" t="s">
        <v>5</v>
      </c>
      <c r="G69" s="67"/>
      <c r="H69" s="235"/>
      <c r="I69" s="44" t="s">
        <v>62</v>
      </c>
      <c r="J69" s="447" t="str">
        <f>Übersetzungstabelle!$A$74</f>
        <v>Lichte Weite (Türdurchgang)</v>
      </c>
      <c r="K69" s="448"/>
      <c r="L69" s="45">
        <f>E60-2*E66</f>
        <v>1800</v>
      </c>
      <c r="M69" s="252"/>
      <c r="N69" s="51"/>
      <c r="O69" s="29"/>
      <c r="P69" s="457"/>
      <c r="Q69" s="51"/>
      <c r="R69" s="51"/>
      <c r="S69" s="51"/>
      <c r="T69" s="51"/>
      <c r="U69" s="51"/>
      <c r="V69" s="51"/>
      <c r="W69" s="51"/>
    </row>
    <row r="70" spans="2:23" s="46" customFormat="1" ht="8.25" customHeight="1" thickBot="1" x14ac:dyDescent="0.4">
      <c r="B70" s="75"/>
      <c r="C70" s="90"/>
      <c r="D70" s="91"/>
      <c r="E70" s="79"/>
      <c r="F70" s="92"/>
      <c r="G70" s="62"/>
      <c r="H70" s="240"/>
      <c r="I70" s="241"/>
      <c r="J70" s="241"/>
      <c r="K70" s="241"/>
      <c r="L70" s="241"/>
      <c r="M70" s="243"/>
      <c r="N70" s="51"/>
      <c r="O70" s="52"/>
      <c r="P70" s="458"/>
      <c r="Q70" s="51"/>
      <c r="R70" s="51"/>
      <c r="S70" s="51"/>
      <c r="T70" s="51"/>
      <c r="U70" s="51"/>
      <c r="V70" s="51"/>
      <c r="W70" s="51"/>
    </row>
    <row r="71" spans="2:23" s="46" customFormat="1" ht="8.25" customHeight="1" x14ac:dyDescent="0.35">
      <c r="B71" s="54"/>
      <c r="D71" s="3"/>
      <c r="E71" s="55"/>
      <c r="F71" s="56"/>
      <c r="G71" s="57"/>
      <c r="N71" s="51"/>
      <c r="O71" s="51"/>
      <c r="P71" s="51"/>
      <c r="Q71" s="51"/>
      <c r="R71" s="51"/>
      <c r="S71" s="51"/>
      <c r="T71" s="51"/>
      <c r="U71" s="51"/>
      <c r="V71" s="51"/>
      <c r="W71" s="51"/>
    </row>
    <row r="72" spans="2:23" s="46" customFormat="1" ht="15.5" x14ac:dyDescent="0.35">
      <c r="B72" s="443" t="str">
        <f>Übersetzungstabelle!$A$51</f>
        <v>Formeln</v>
      </c>
      <c r="C72" s="444"/>
      <c r="D72" s="444"/>
      <c r="E72" s="444"/>
      <c r="F72" s="445"/>
      <c r="G72" s="58"/>
      <c r="H72" s="468" t="str">
        <f>Übersetzungstabelle!$A$83</f>
        <v>Überprüfung Flügelgewicht, Aspektverhältnis und
Mindestflügelbreite</v>
      </c>
      <c r="I72" s="469"/>
      <c r="J72" s="469"/>
      <c r="K72" s="469"/>
      <c r="L72" s="469"/>
      <c r="M72" s="470"/>
      <c r="N72" s="51"/>
      <c r="O72" s="120"/>
      <c r="P72" s="154" t="str">
        <f>Übersetzungstabelle!$A$105</f>
        <v>Hinweis</v>
      </c>
      <c r="Q72" s="51"/>
      <c r="R72" s="51"/>
      <c r="S72" s="51"/>
      <c r="T72" s="51"/>
      <c r="U72" s="51"/>
      <c r="V72" s="51"/>
      <c r="W72" s="51"/>
    </row>
    <row r="73" spans="2:23" s="46" customFormat="1" ht="15.5" x14ac:dyDescent="0.35">
      <c r="B73" s="24"/>
      <c r="C73" s="379"/>
      <c r="D73" s="379"/>
      <c r="E73" s="379"/>
      <c r="F73" s="387"/>
      <c r="G73" s="156"/>
      <c r="H73" s="471"/>
      <c r="I73" s="472"/>
      <c r="J73" s="472"/>
      <c r="K73" s="472"/>
      <c r="L73" s="472"/>
      <c r="M73" s="473"/>
      <c r="N73" s="51"/>
      <c r="O73" s="248"/>
      <c r="P73" s="388"/>
      <c r="Q73" s="51"/>
      <c r="R73" s="51"/>
      <c r="S73" s="51"/>
      <c r="T73" s="51"/>
      <c r="U73" s="51"/>
      <c r="V73" s="51"/>
      <c r="W73" s="51"/>
    </row>
    <row r="74" spans="2:23" s="46" customFormat="1" ht="8.25" customHeight="1" x14ac:dyDescent="0.35">
      <c r="B74" s="60"/>
      <c r="C74" s="54"/>
      <c r="D74" s="54"/>
      <c r="E74" s="54"/>
      <c r="F74" s="61"/>
      <c r="G74" s="62"/>
      <c r="H74" s="59"/>
      <c r="I74" s="63"/>
      <c r="J74" s="64"/>
      <c r="K74" s="64"/>
      <c r="L74" s="65"/>
      <c r="M74" s="66"/>
      <c r="N74" s="51"/>
      <c r="O74" s="60"/>
      <c r="P74" s="61"/>
      <c r="Q74" s="51"/>
      <c r="R74" s="51"/>
      <c r="S74" s="51"/>
      <c r="T74" s="51"/>
      <c r="U74" s="51"/>
      <c r="V74" s="51"/>
      <c r="W74" s="51"/>
    </row>
    <row r="75" spans="2:23" s="46" customFormat="1" ht="15.75" customHeight="1" x14ac:dyDescent="0.35">
      <c r="B75" s="60"/>
      <c r="C75" s="54" t="s">
        <v>366</v>
      </c>
      <c r="D75" s="54"/>
      <c r="E75" s="54"/>
      <c r="F75" s="61"/>
      <c r="G75" s="67"/>
      <c r="H75" s="60"/>
      <c r="I75" s="110" t="str">
        <f>Übersetzungstabelle!$A$86</f>
        <v>Flügelgewicht Schiebeflügel mit Griff (≤ 50 kg / 80 kg)</v>
      </c>
      <c r="J75" s="111"/>
      <c r="K75" s="135">
        <f>L62/1000*L60/1000*(ROUNDDOWN(E64,0))*2.5+E69</f>
        <v>57.189175000000006</v>
      </c>
      <c r="L75" s="109" t="s">
        <v>5</v>
      </c>
      <c r="M75" s="61" t="str">
        <f>IF(K75&lt;=80,Übersetzungstabelle!$A$84,Übersetzungstabelle!$A$85)</f>
        <v>Okay.</v>
      </c>
      <c r="N75" s="51"/>
      <c r="O75" s="60"/>
      <c r="P75" s="457" t="str">
        <f>Übersetzungstabelle!$A$107</f>
        <v>Das Flügelgewicht des Schiebeflügels inkl. Griff darf 50 kg (Portavant M 50) bzw. 80 kg (Portavant M 80) nicht überschreiten. 
Das Verhältnis von Höhe zu Breite der Schiebeflügel darf maximal 3 : 1 betragen.
Die Mindestbreite der Schiebeflügel darf 330 mm nicht unterschreiten.</v>
      </c>
      <c r="Q75" s="51"/>
      <c r="R75" s="51"/>
      <c r="S75" s="51"/>
      <c r="T75" s="51"/>
      <c r="U75" s="51"/>
      <c r="V75" s="51"/>
      <c r="W75" s="51"/>
    </row>
    <row r="76" spans="2:23" s="46" customFormat="1" ht="3.25" customHeight="1" x14ac:dyDescent="0.35">
      <c r="B76" s="60"/>
      <c r="C76" s="54"/>
      <c r="D76" s="54"/>
      <c r="E76" s="54"/>
      <c r="F76" s="61"/>
      <c r="G76" s="67"/>
      <c r="H76" s="60"/>
      <c r="I76" s="126"/>
      <c r="J76" s="126"/>
      <c r="K76" s="126"/>
      <c r="L76" s="69"/>
      <c r="M76" s="68"/>
      <c r="N76" s="51"/>
      <c r="O76" s="60"/>
      <c r="P76" s="457"/>
      <c r="Q76" s="51"/>
      <c r="R76" s="51"/>
      <c r="S76" s="51"/>
      <c r="T76" s="51"/>
      <c r="U76" s="51"/>
      <c r="V76" s="51"/>
      <c r="W76" s="51"/>
    </row>
    <row r="77" spans="2:23" s="46" customFormat="1" ht="15.75" customHeight="1" x14ac:dyDescent="0.35">
      <c r="B77" s="60"/>
      <c r="C77" s="54" t="s">
        <v>68</v>
      </c>
      <c r="D77" s="54"/>
      <c r="E77" s="54"/>
      <c r="F77" s="61"/>
      <c r="G77" s="67"/>
      <c r="H77" s="60"/>
      <c r="I77" s="475" t="str">
        <f>IF(K75&lt;=50,Übersetzungstabelle!$A$87,IF(K75&lt;=80,Übersetzungstabelle!$A$88,IF(K75&gt;80,Übersetzungstabelle!$A$89,"")))</f>
        <v>Bitte verwenden Sie die Zubehör-/Komplett-Sets unseres Portavant M 80.</v>
      </c>
      <c r="J77" s="475"/>
      <c r="K77" s="475"/>
      <c r="L77" s="138"/>
      <c r="M77" s="70"/>
      <c r="N77" s="51"/>
      <c r="O77" s="60"/>
      <c r="P77" s="457"/>
      <c r="Q77" s="51"/>
      <c r="R77" s="51"/>
      <c r="S77" s="51"/>
      <c r="T77" s="51"/>
      <c r="U77" s="51"/>
      <c r="V77" s="51"/>
      <c r="W77" s="51"/>
    </row>
    <row r="78" spans="2:23" s="46" customFormat="1" ht="15.75" customHeight="1" x14ac:dyDescent="0.35">
      <c r="B78" s="60"/>
      <c r="C78" s="54" t="s">
        <v>36</v>
      </c>
      <c r="D78" s="54"/>
      <c r="E78" s="54"/>
      <c r="F78" s="61"/>
      <c r="G78" s="67"/>
      <c r="H78" s="60"/>
      <c r="I78" s="475"/>
      <c r="J78" s="475"/>
      <c r="K78" s="475"/>
      <c r="L78" s="138"/>
      <c r="M78" s="70"/>
      <c r="N78" s="51"/>
      <c r="O78" s="60"/>
      <c r="P78" s="457"/>
      <c r="Q78" s="51"/>
      <c r="R78" s="51"/>
      <c r="S78" s="51"/>
      <c r="T78" s="51"/>
      <c r="U78" s="51"/>
      <c r="V78" s="51"/>
      <c r="W78" s="51"/>
    </row>
    <row r="79" spans="2:23" s="46" customFormat="1" ht="3.25" customHeight="1" x14ac:dyDescent="0.35">
      <c r="B79" s="60"/>
      <c r="D79" s="54"/>
      <c r="E79" s="54"/>
      <c r="F79" s="61"/>
      <c r="G79" s="71"/>
      <c r="H79" s="60"/>
      <c r="I79" s="54"/>
      <c r="J79" s="54"/>
      <c r="K79" s="54"/>
      <c r="L79" s="54"/>
      <c r="M79" s="68"/>
      <c r="O79" s="60"/>
      <c r="P79" s="457"/>
    </row>
    <row r="80" spans="2:23" s="46" customFormat="1" ht="15.75" customHeight="1" x14ac:dyDescent="0.35">
      <c r="B80" s="60"/>
      <c r="C80" s="46" t="s">
        <v>33</v>
      </c>
      <c r="D80" s="54"/>
      <c r="E80" s="54"/>
      <c r="F80" s="61"/>
      <c r="G80" s="67"/>
      <c r="H80" s="60"/>
      <c r="I80" s="455" t="str">
        <f>Übersetzungstabelle!$A$91</f>
        <v>Verhältnis von Höhe zu Breite der Schiebeflügel (≤ 3)</v>
      </c>
      <c r="J80" s="456"/>
      <c r="K80" s="136">
        <f>L60/L62</f>
        <v>2.1287512100677639</v>
      </c>
      <c r="L80" s="54"/>
      <c r="M80" s="61" t="str">
        <f>IF(K80&lt;=3,Übersetzungstabelle!$A$84,Übersetzungstabelle!$A$85)</f>
        <v>Okay.</v>
      </c>
      <c r="O80" s="60"/>
      <c r="P80" s="457"/>
    </row>
    <row r="81" spans="1:24" s="46" customFormat="1" ht="3.25" customHeight="1" x14ac:dyDescent="0.35">
      <c r="B81" s="60"/>
      <c r="D81" s="54"/>
      <c r="E81" s="54"/>
      <c r="F81" s="61"/>
      <c r="G81" s="62"/>
      <c r="H81" s="60"/>
      <c r="I81" s="54"/>
      <c r="J81" s="54"/>
      <c r="K81" s="54"/>
      <c r="L81" s="54"/>
      <c r="M81" s="61"/>
      <c r="O81" s="60"/>
      <c r="P81" s="457"/>
    </row>
    <row r="82" spans="1:24" s="46" customFormat="1" ht="15.5" x14ac:dyDescent="0.35">
      <c r="B82" s="60"/>
      <c r="D82" s="54"/>
      <c r="E82" s="54"/>
      <c r="F82" s="61"/>
      <c r="G82" s="62"/>
      <c r="H82" s="60"/>
      <c r="I82" s="499" t="str">
        <f>IF(K80&gt;3,Übersetzungstabelle!$A$92,"")</f>
        <v/>
      </c>
      <c r="J82" s="499"/>
      <c r="K82" s="499"/>
      <c r="L82" s="138"/>
      <c r="M82" s="72"/>
      <c r="O82" s="60"/>
      <c r="P82" s="457"/>
    </row>
    <row r="83" spans="1:24" s="46" customFormat="1" ht="3.25" customHeight="1" x14ac:dyDescent="0.35">
      <c r="B83" s="60"/>
      <c r="C83" s="54"/>
      <c r="D83" s="54"/>
      <c r="E83" s="54"/>
      <c r="F83" s="61"/>
      <c r="G83" s="67"/>
      <c r="H83" s="60"/>
      <c r="I83" s="54"/>
      <c r="J83" s="54"/>
      <c r="K83" s="54"/>
      <c r="L83" s="54"/>
      <c r="M83" s="61"/>
      <c r="O83" s="60"/>
      <c r="P83" s="457"/>
    </row>
    <row r="84" spans="1:24" s="46" customFormat="1" ht="15.75" customHeight="1" x14ac:dyDescent="0.35">
      <c r="B84" s="60"/>
      <c r="C84" s="54"/>
      <c r="D84" s="54"/>
      <c r="E84" s="54"/>
      <c r="F84" s="61"/>
      <c r="G84" s="67"/>
      <c r="H84" s="60"/>
      <c r="I84" s="455" t="str">
        <f>Übersetzungstabelle!$A$93</f>
        <v>Glasbreite Schiebeflügel (≥ 330 mm)</v>
      </c>
      <c r="J84" s="456"/>
      <c r="K84" s="140">
        <f>L62</f>
        <v>1033</v>
      </c>
      <c r="L84" s="116" t="s">
        <v>1</v>
      </c>
      <c r="M84" s="61" t="str">
        <f>IF(K84&gt;=580,Übersetzungstabelle!$A$84,Übersetzungstabelle!$A$85)</f>
        <v>Okay.</v>
      </c>
      <c r="O84" s="60"/>
      <c r="P84" s="457"/>
    </row>
    <row r="85" spans="1:24" s="46" customFormat="1" ht="3.25" customHeight="1" x14ac:dyDescent="0.35">
      <c r="B85" s="60"/>
      <c r="C85" s="54"/>
      <c r="D85" s="54"/>
      <c r="E85" s="54"/>
      <c r="F85" s="61"/>
      <c r="G85" s="67"/>
      <c r="H85" s="60"/>
      <c r="I85" s="155" t="str">
        <f>IF(K84&lt;580,Übersetzungstabelle!A94,"")</f>
        <v/>
      </c>
      <c r="J85" s="155"/>
      <c r="K85" s="155"/>
      <c r="L85" s="137"/>
      <c r="M85" s="34"/>
      <c r="O85" s="60"/>
      <c r="P85" s="457"/>
    </row>
    <row r="86" spans="1:24" s="46" customFormat="1" ht="15.75" customHeight="1" x14ac:dyDescent="0.35">
      <c r="B86" s="60"/>
      <c r="C86" s="54"/>
      <c r="D86" s="54"/>
      <c r="E86" s="54"/>
      <c r="F86" s="61"/>
      <c r="G86" s="62"/>
      <c r="H86" s="60"/>
      <c r="I86" s="496" t="str">
        <f>IF($K$84&lt;$E$51,Übersetzungstabelle!$A$94,"")</f>
        <v/>
      </c>
      <c r="J86" s="496"/>
      <c r="K86" s="496"/>
      <c r="L86" s="137"/>
      <c r="M86" s="72"/>
      <c r="N86" s="73"/>
      <c r="O86" s="74"/>
      <c r="P86" s="457"/>
    </row>
    <row r="87" spans="1:24" s="46" customFormat="1" ht="15.75" customHeight="1" x14ac:dyDescent="0.35">
      <c r="B87" s="60"/>
      <c r="C87" s="54"/>
      <c r="D87" s="54"/>
      <c r="E87" s="54"/>
      <c r="F87" s="61"/>
      <c r="G87" s="62"/>
      <c r="H87" s="60"/>
      <c r="I87" s="496"/>
      <c r="J87" s="496"/>
      <c r="K87" s="496"/>
      <c r="L87" s="137"/>
      <c r="M87" s="72"/>
      <c r="N87" s="73"/>
      <c r="O87" s="74"/>
      <c r="P87" s="457"/>
    </row>
    <row r="88" spans="1:24" s="46" customFormat="1" ht="8.25" customHeight="1" x14ac:dyDescent="0.35">
      <c r="A88" s="54"/>
      <c r="B88" s="75"/>
      <c r="C88" s="76"/>
      <c r="D88" s="76"/>
      <c r="E88" s="76"/>
      <c r="F88" s="77"/>
      <c r="G88" s="58"/>
      <c r="H88" s="75"/>
      <c r="I88" s="139"/>
      <c r="J88" s="139"/>
      <c r="K88" s="139"/>
      <c r="L88" s="139"/>
      <c r="M88" s="133"/>
      <c r="N88" s="54"/>
      <c r="O88" s="78"/>
      <c r="P88" s="458"/>
    </row>
    <row r="89" spans="1:24" s="46" customFormat="1" ht="8.25" customHeight="1" x14ac:dyDescent="0.35">
      <c r="A89" s="76"/>
      <c r="B89" s="76"/>
      <c r="C89" s="76"/>
      <c r="D89" s="4"/>
      <c r="E89" s="79"/>
      <c r="F89" s="80"/>
      <c r="G89" s="76"/>
      <c r="H89" s="76"/>
      <c r="I89" s="76"/>
      <c r="J89" s="81"/>
      <c r="K89" s="81"/>
      <c r="L89" s="82"/>
      <c r="M89" s="82"/>
      <c r="N89" s="82"/>
      <c r="O89" s="83"/>
      <c r="P89" s="76"/>
      <c r="Q89" s="76"/>
    </row>
    <row r="90" spans="1:24" ht="35.5" customHeight="1" x14ac:dyDescent="0.25">
      <c r="A90" s="497" t="str">
        <f>Übersetzungstabelle!$A$109</f>
        <v>Willach übernimmt keine Haftung für eventuelle Schäden jeglicher Art, die aus der Benutzung dieses Profil- und Glasmaßrechners entstehen könnten. (01.09.2021 - Rev. 0)</v>
      </c>
      <c r="B90" s="497"/>
      <c r="C90" s="497"/>
      <c r="D90" s="497"/>
      <c r="E90" s="497"/>
      <c r="F90" s="497"/>
      <c r="G90" s="497"/>
      <c r="H90" s="497"/>
      <c r="I90" s="497"/>
      <c r="J90" s="497"/>
      <c r="K90" s="497"/>
      <c r="L90" s="497"/>
      <c r="M90" s="497"/>
      <c r="N90" s="497"/>
      <c r="O90" s="497"/>
      <c r="P90" s="497"/>
    </row>
    <row r="92" spans="1:24" s="264" customFormat="1" ht="15.5" x14ac:dyDescent="0.25">
      <c r="A92" s="261"/>
      <c r="B92" s="478" t="str">
        <f>Übersetzungstabelle!$A$77</f>
        <v>Glasmaße Schiebeflügel</v>
      </c>
      <c r="C92" s="479"/>
      <c r="D92" s="479"/>
      <c r="E92" s="479"/>
      <c r="F92" s="479"/>
      <c r="G92" s="479"/>
      <c r="H92" s="480"/>
      <c r="I92" s="262"/>
      <c r="J92" s="330" t="str">
        <f>Übersetzungstabelle!$A$79</f>
        <v>Bemerkung</v>
      </c>
      <c r="L92" s="478" t="str">
        <f>Übersetzungstabelle!$A$77</f>
        <v>Glasmaße Schiebeflügel</v>
      </c>
      <c r="M92" s="479"/>
      <c r="N92" s="479"/>
      <c r="O92" s="479"/>
      <c r="P92" s="480"/>
      <c r="Q92" s="262"/>
      <c r="R92" s="261"/>
      <c r="S92" s="263"/>
      <c r="T92" s="263"/>
      <c r="U92" s="263"/>
      <c r="V92" s="263"/>
      <c r="W92" s="263"/>
      <c r="X92" s="263"/>
    </row>
    <row r="93" spans="1:24" s="264" customFormat="1" ht="15.5" x14ac:dyDescent="0.25">
      <c r="A93" s="261"/>
      <c r="B93" s="266"/>
      <c r="C93" s="267"/>
      <c r="D93" s="267"/>
      <c r="E93" s="267"/>
      <c r="F93" s="267"/>
      <c r="G93" s="267"/>
      <c r="H93" s="268"/>
      <c r="I93" s="265"/>
      <c r="J93" s="338"/>
      <c r="L93" s="266"/>
      <c r="M93" s="267"/>
      <c r="N93" s="267"/>
      <c r="O93" s="267"/>
      <c r="P93" s="268"/>
      <c r="Q93" s="265"/>
      <c r="R93" s="261"/>
      <c r="S93" s="263"/>
      <c r="T93" s="263"/>
      <c r="U93" s="263"/>
      <c r="V93" s="263"/>
      <c r="W93" s="263"/>
      <c r="X93" s="263"/>
    </row>
    <row r="94" spans="1:24" s="264" customFormat="1" ht="15.5" x14ac:dyDescent="0.25">
      <c r="A94" s="261"/>
      <c r="B94" s="269"/>
      <c r="C94" s="262"/>
      <c r="D94" s="262"/>
      <c r="E94" s="262"/>
      <c r="F94" s="265"/>
      <c r="G94" s="262"/>
      <c r="H94" s="270"/>
      <c r="I94" s="262"/>
      <c r="J94" s="338"/>
      <c r="L94" s="269"/>
      <c r="M94" s="262"/>
      <c r="N94" s="262"/>
      <c r="O94" s="262"/>
      <c r="P94" s="270"/>
      <c r="Q94" s="265"/>
      <c r="R94" s="261"/>
      <c r="S94" s="263"/>
      <c r="T94" s="263"/>
      <c r="U94" s="263"/>
      <c r="V94" s="263"/>
      <c r="W94" s="263"/>
      <c r="X94" s="263"/>
    </row>
    <row r="95" spans="1:24" s="264" customFormat="1" ht="15.75" customHeight="1" x14ac:dyDescent="0.25">
      <c r="A95" s="261"/>
      <c r="B95" s="272"/>
      <c r="C95" s="273"/>
      <c r="D95" s="274"/>
      <c r="E95" s="275"/>
      <c r="F95" s="262"/>
      <c r="G95" s="262"/>
      <c r="H95" s="270"/>
      <c r="I95" s="262"/>
      <c r="J95" s="338"/>
      <c r="L95" s="269"/>
      <c r="M95" s="262"/>
      <c r="N95" s="262"/>
      <c r="O95" s="262"/>
      <c r="P95" s="270"/>
      <c r="Q95" s="262"/>
      <c r="R95" s="261"/>
      <c r="S95" s="263"/>
      <c r="U95" s="263"/>
      <c r="V95" s="263"/>
      <c r="W95" s="263"/>
      <c r="X95" s="263"/>
    </row>
    <row r="96" spans="1:24" s="264" customFormat="1" ht="15.75" customHeight="1" x14ac:dyDescent="0.25">
      <c r="A96" s="263"/>
      <c r="B96" s="276"/>
      <c r="C96" s="273"/>
      <c r="D96" s="277"/>
      <c r="E96" s="275"/>
      <c r="F96" s="273"/>
      <c r="G96" s="271"/>
      <c r="H96" s="278"/>
      <c r="I96" s="271"/>
      <c r="J96" s="338"/>
      <c r="L96" s="272"/>
      <c r="M96" s="279"/>
      <c r="N96" s="274"/>
      <c r="O96" s="274"/>
      <c r="P96" s="280"/>
      <c r="Q96" s="275"/>
      <c r="R96" s="281"/>
      <c r="S96" s="281"/>
      <c r="U96" s="281"/>
      <c r="V96" s="281"/>
      <c r="W96" s="281"/>
      <c r="X96" s="281"/>
    </row>
    <row r="97" spans="1:24" s="264" customFormat="1" ht="15.5" x14ac:dyDescent="0.25">
      <c r="A97" s="263"/>
      <c r="B97" s="276"/>
      <c r="C97" s="271"/>
      <c r="D97" s="277"/>
      <c r="E97" s="275"/>
      <c r="F97" s="271"/>
      <c r="G97" s="271"/>
      <c r="H97" s="282"/>
      <c r="I97" s="265"/>
      <c r="J97" s="338"/>
      <c r="L97" s="276"/>
      <c r="M97" s="283"/>
      <c r="N97" s="284"/>
      <c r="O97" s="284"/>
      <c r="P97" s="285"/>
      <c r="Q97" s="275"/>
      <c r="R97" s="281"/>
      <c r="S97" s="281"/>
      <c r="U97" s="281"/>
      <c r="V97" s="281"/>
      <c r="W97" s="281"/>
      <c r="X97" s="281"/>
    </row>
    <row r="98" spans="1:24" s="264" customFormat="1" ht="15.5" x14ac:dyDescent="0.25">
      <c r="A98" s="263"/>
      <c r="B98" s="276"/>
      <c r="C98" s="273"/>
      <c r="D98" s="277"/>
      <c r="E98" s="275"/>
      <c r="F98" s="273"/>
      <c r="G98" s="271"/>
      <c r="H98" s="278"/>
      <c r="I98" s="271"/>
      <c r="J98" s="338"/>
      <c r="L98" s="272"/>
      <c r="M98" s="279"/>
      <c r="N98" s="274"/>
      <c r="O98" s="274"/>
      <c r="P98" s="286"/>
      <c r="Q98" s="275"/>
      <c r="R98" s="281"/>
      <c r="S98" s="281"/>
      <c r="U98" s="281"/>
      <c r="V98" s="281"/>
      <c r="W98" s="281"/>
      <c r="X98" s="281"/>
    </row>
    <row r="99" spans="1:24" s="264" customFormat="1" ht="15.5" x14ac:dyDescent="0.25">
      <c r="A99" s="263"/>
      <c r="B99" s="276"/>
      <c r="C99" s="271"/>
      <c r="D99" s="277"/>
      <c r="E99" s="275"/>
      <c r="F99" s="271"/>
      <c r="G99" s="271"/>
      <c r="H99" s="282"/>
      <c r="I99" s="265"/>
      <c r="J99" s="338"/>
      <c r="L99" s="276"/>
      <c r="M99" s="283"/>
      <c r="N99" s="284"/>
      <c r="O99" s="284"/>
      <c r="P99" s="287"/>
      <c r="Q99" s="275"/>
      <c r="R99" s="281"/>
      <c r="S99" s="281"/>
      <c r="U99" s="281"/>
      <c r="V99" s="281"/>
      <c r="W99" s="281"/>
      <c r="X99" s="281"/>
    </row>
    <row r="100" spans="1:24" s="264" customFormat="1" ht="15.5" x14ac:dyDescent="0.25">
      <c r="A100" s="263"/>
      <c r="B100" s="276"/>
      <c r="C100" s="273"/>
      <c r="D100" s="277"/>
      <c r="E100" s="275"/>
      <c r="F100" s="273"/>
      <c r="G100" s="271"/>
      <c r="H100" s="278"/>
      <c r="I100" s="271"/>
      <c r="J100" s="338"/>
      <c r="L100" s="272"/>
      <c r="M100" s="279"/>
      <c r="N100" s="274"/>
      <c r="O100" s="274"/>
      <c r="P100" s="286"/>
      <c r="Q100" s="275"/>
      <c r="R100" s="281"/>
      <c r="S100" s="281"/>
      <c r="U100" s="281"/>
      <c r="V100" s="281"/>
      <c r="W100" s="281"/>
      <c r="X100" s="281"/>
    </row>
    <row r="101" spans="1:24" s="264" customFormat="1" ht="15.75" customHeight="1" x14ac:dyDescent="0.25">
      <c r="A101" s="263"/>
      <c r="B101" s="276"/>
      <c r="C101" s="273"/>
      <c r="D101" s="277"/>
      <c r="E101" s="275"/>
      <c r="F101" s="271"/>
      <c r="G101" s="271"/>
      <c r="H101" s="282"/>
      <c r="I101" s="265"/>
      <c r="J101" s="338"/>
      <c r="L101" s="276"/>
      <c r="M101" s="283"/>
      <c r="N101" s="284"/>
      <c r="O101" s="284"/>
      <c r="P101" s="287"/>
      <c r="Q101" s="275"/>
      <c r="R101" s="281"/>
      <c r="S101" s="281"/>
      <c r="U101" s="281"/>
      <c r="V101" s="281"/>
      <c r="W101" s="281"/>
      <c r="X101" s="281"/>
    </row>
    <row r="102" spans="1:24" s="264" customFormat="1" ht="15.75" customHeight="1" x14ac:dyDescent="0.25">
      <c r="A102" s="263"/>
      <c r="B102" s="276"/>
      <c r="C102" s="273"/>
      <c r="D102" s="277"/>
      <c r="E102" s="275"/>
      <c r="F102" s="273"/>
      <c r="G102" s="271"/>
      <c r="H102" s="278"/>
      <c r="I102" s="271"/>
      <c r="J102" s="338"/>
      <c r="L102" s="272"/>
      <c r="M102" s="279"/>
      <c r="N102" s="274"/>
      <c r="O102" s="274"/>
      <c r="P102" s="280"/>
      <c r="Q102" s="271"/>
      <c r="R102" s="281"/>
      <c r="S102" s="281"/>
      <c r="U102" s="281"/>
      <c r="V102" s="281"/>
      <c r="W102" s="281"/>
      <c r="X102" s="281"/>
    </row>
    <row r="103" spans="1:24" s="264" customFormat="1" ht="15.5" x14ac:dyDescent="0.25">
      <c r="A103" s="263"/>
      <c r="B103" s="276"/>
      <c r="C103" s="273"/>
      <c r="D103" s="277"/>
      <c r="E103" s="275"/>
      <c r="F103" s="273"/>
      <c r="G103" s="273"/>
      <c r="H103" s="288"/>
      <c r="I103" s="289"/>
      <c r="J103" s="338"/>
      <c r="L103" s="290"/>
      <c r="M103" s="283"/>
      <c r="N103" s="291"/>
      <c r="O103" s="291"/>
      <c r="P103" s="287"/>
      <c r="Q103" s="275"/>
      <c r="R103" s="281"/>
      <c r="S103" s="281"/>
      <c r="U103" s="281"/>
      <c r="V103" s="281"/>
      <c r="W103" s="281"/>
      <c r="X103" s="281"/>
    </row>
    <row r="104" spans="1:24" s="264" customFormat="1" ht="15.5" x14ac:dyDescent="0.25">
      <c r="B104" s="276"/>
      <c r="C104" s="273"/>
      <c r="D104" s="277"/>
      <c r="E104" s="275"/>
      <c r="F104" s="273"/>
      <c r="G104" s="271"/>
      <c r="H104" s="278"/>
      <c r="I104" s="271"/>
      <c r="J104" s="338"/>
      <c r="L104" s="272"/>
      <c r="M104" s="279"/>
      <c r="N104" s="274"/>
      <c r="O104" s="274"/>
      <c r="P104" s="286"/>
      <c r="Q104" s="275"/>
      <c r="R104" s="281"/>
      <c r="S104" s="281"/>
      <c r="U104" s="281"/>
      <c r="V104" s="281"/>
      <c r="W104" s="281"/>
      <c r="X104" s="281"/>
    </row>
    <row r="105" spans="1:24" s="264" customFormat="1" ht="15.5" x14ac:dyDescent="0.25">
      <c r="B105" s="276"/>
      <c r="C105" s="273"/>
      <c r="D105" s="277"/>
      <c r="E105" s="275"/>
      <c r="F105" s="273"/>
      <c r="G105" s="273"/>
      <c r="H105" s="282"/>
      <c r="I105" s="265"/>
      <c r="J105" s="338"/>
      <c r="L105" s="276"/>
      <c r="M105" s="283"/>
      <c r="N105" s="284"/>
      <c r="O105" s="284"/>
      <c r="P105" s="287"/>
      <c r="Q105" s="275"/>
      <c r="R105" s="281"/>
      <c r="S105" s="281"/>
      <c r="U105" s="281"/>
      <c r="V105" s="281"/>
      <c r="W105" s="281"/>
      <c r="X105" s="281"/>
    </row>
    <row r="106" spans="1:24" s="264" customFormat="1" ht="15.5" x14ac:dyDescent="0.25">
      <c r="B106" s="276"/>
      <c r="C106" s="273"/>
      <c r="D106" s="277"/>
      <c r="E106" s="275"/>
      <c r="F106" s="273"/>
      <c r="G106" s="271"/>
      <c r="H106" s="278"/>
      <c r="I106" s="271"/>
      <c r="J106" s="338"/>
      <c r="L106" s="272"/>
      <c r="M106" s="279"/>
      <c r="N106" s="274"/>
      <c r="O106" s="274"/>
      <c r="P106" s="280"/>
      <c r="Q106" s="275"/>
      <c r="R106" s="281"/>
      <c r="S106" s="281"/>
      <c r="U106" s="281"/>
      <c r="V106" s="281"/>
      <c r="W106" s="281"/>
      <c r="X106" s="281"/>
    </row>
    <row r="107" spans="1:24" s="264" customFormat="1" ht="15.5" x14ac:dyDescent="0.25">
      <c r="B107" s="276"/>
      <c r="C107" s="273"/>
      <c r="D107" s="277"/>
      <c r="E107" s="275"/>
      <c r="F107" s="273"/>
      <c r="G107" s="273"/>
      <c r="H107" s="285"/>
      <c r="I107" s="273"/>
      <c r="J107" s="338"/>
      <c r="L107" s="292"/>
      <c r="M107" s="283"/>
      <c r="N107" s="274"/>
      <c r="O107" s="274"/>
      <c r="P107" s="280"/>
      <c r="Q107" s="275"/>
      <c r="R107" s="281"/>
      <c r="S107" s="281"/>
      <c r="U107" s="281"/>
      <c r="V107" s="281"/>
      <c r="W107" s="281"/>
      <c r="X107" s="281"/>
    </row>
    <row r="108" spans="1:24" s="264" customFormat="1" ht="15.5" x14ac:dyDescent="0.25">
      <c r="B108" s="276"/>
      <c r="C108" s="273"/>
      <c r="D108" s="274"/>
      <c r="E108" s="275"/>
      <c r="F108" s="273"/>
      <c r="G108" s="271"/>
      <c r="H108" s="278"/>
      <c r="I108" s="271"/>
      <c r="J108" s="338"/>
      <c r="L108" s="272"/>
      <c r="M108" s="279"/>
      <c r="N108" s="274"/>
      <c r="O108" s="274"/>
      <c r="P108" s="293"/>
      <c r="Q108" s="275"/>
      <c r="R108" s="281"/>
      <c r="S108" s="281"/>
      <c r="U108" s="281"/>
      <c r="V108" s="281"/>
      <c r="W108" s="281"/>
      <c r="X108" s="281"/>
    </row>
    <row r="109" spans="1:24" s="264" customFormat="1" ht="15.5" x14ac:dyDescent="0.25">
      <c r="B109" s="276"/>
      <c r="C109" s="273"/>
      <c r="D109" s="274"/>
      <c r="E109" s="275"/>
      <c r="F109" s="273"/>
      <c r="G109" s="273"/>
      <c r="H109" s="285"/>
      <c r="I109" s="273"/>
      <c r="J109" s="338"/>
      <c r="L109" s="292"/>
      <c r="M109" s="279"/>
      <c r="N109" s="274"/>
      <c r="O109" s="274"/>
      <c r="P109" s="280"/>
      <c r="Q109" s="275"/>
      <c r="R109" s="281"/>
      <c r="S109" s="281"/>
      <c r="U109" s="281"/>
      <c r="V109" s="281"/>
      <c r="W109" s="281"/>
      <c r="X109" s="281"/>
    </row>
    <row r="110" spans="1:24" s="264" customFormat="1" ht="16" customHeight="1" x14ac:dyDescent="0.25">
      <c r="B110" s="276"/>
      <c r="C110" s="273"/>
      <c r="D110" s="277"/>
      <c r="E110" s="275"/>
      <c r="F110" s="273"/>
      <c r="G110" s="273"/>
      <c r="H110" s="285"/>
      <c r="I110" s="273"/>
      <c r="J110" s="338"/>
      <c r="L110" s="292"/>
      <c r="M110" s="273"/>
      <c r="N110" s="273"/>
      <c r="O110" s="274"/>
      <c r="P110" s="294"/>
      <c r="Q110" s="275"/>
      <c r="R110" s="275"/>
      <c r="S110" s="281"/>
      <c r="T110" s="281"/>
    </row>
    <row r="111" spans="1:24" s="264" customFormat="1" ht="16" customHeight="1" x14ac:dyDescent="0.25">
      <c r="B111" s="276"/>
      <c r="C111" s="273"/>
      <c r="D111" s="277"/>
      <c r="E111" s="275"/>
      <c r="F111" s="273"/>
      <c r="G111" s="273"/>
      <c r="H111" s="278"/>
      <c r="I111" s="271"/>
      <c r="J111" s="338"/>
      <c r="L111" s="272"/>
      <c r="M111" s="271"/>
      <c r="N111" s="273"/>
      <c r="O111" s="274"/>
      <c r="P111" s="294"/>
      <c r="Q111" s="275"/>
      <c r="R111" s="275"/>
      <c r="S111" s="281"/>
      <c r="T111" s="281"/>
    </row>
    <row r="112" spans="1:24" s="264" customFormat="1" ht="15.75" customHeight="1" x14ac:dyDescent="0.25">
      <c r="B112" s="269"/>
      <c r="C112" s="262"/>
      <c r="D112" s="262"/>
      <c r="E112" s="262"/>
      <c r="F112" s="262"/>
      <c r="G112" s="262"/>
      <c r="H112" s="270"/>
      <c r="I112" s="262"/>
      <c r="J112" s="338"/>
      <c r="L112" s="269"/>
      <c r="M112" s="262"/>
      <c r="N112" s="262"/>
      <c r="O112" s="262"/>
      <c r="P112" s="270"/>
      <c r="Q112" s="275"/>
      <c r="R112" s="281"/>
      <c r="S112" s="281"/>
      <c r="U112" s="281"/>
      <c r="V112" s="281"/>
      <c r="W112" s="281"/>
      <c r="X112" s="281"/>
    </row>
    <row r="113" spans="1:25" s="264" customFormat="1" ht="15.75" customHeight="1" x14ac:dyDescent="0.25">
      <c r="B113" s="269"/>
      <c r="C113" s="262"/>
      <c r="D113" s="262"/>
      <c r="E113" s="262"/>
      <c r="F113" s="262"/>
      <c r="G113" s="262"/>
      <c r="H113" s="270"/>
      <c r="I113" s="262"/>
      <c r="J113" s="338"/>
      <c r="L113" s="269"/>
      <c r="M113" s="262"/>
      <c r="N113" s="262"/>
      <c r="O113" s="262"/>
      <c r="P113" s="270"/>
      <c r="Q113" s="275"/>
      <c r="R113" s="281"/>
      <c r="S113" s="281"/>
      <c r="U113" s="281"/>
      <c r="V113" s="281"/>
      <c r="W113" s="281"/>
      <c r="X113" s="281"/>
    </row>
    <row r="114" spans="1:25" s="264" customFormat="1" ht="15.5" x14ac:dyDescent="0.25">
      <c r="B114" s="276"/>
      <c r="C114" s="273"/>
      <c r="D114" s="277"/>
      <c r="E114" s="275"/>
      <c r="F114" s="273"/>
      <c r="G114" s="273"/>
      <c r="H114" s="282"/>
      <c r="I114" s="265"/>
      <c r="J114" s="338"/>
      <c r="L114" s="276"/>
      <c r="M114" s="295"/>
      <c r="N114" s="284"/>
      <c r="O114" s="284"/>
      <c r="P114" s="285"/>
      <c r="Q114" s="273"/>
      <c r="R114" s="281"/>
      <c r="S114" s="281"/>
      <c r="U114" s="281"/>
      <c r="V114" s="281"/>
      <c r="W114" s="281"/>
      <c r="X114" s="281"/>
    </row>
    <row r="115" spans="1:25" s="264" customFormat="1" ht="15.5" x14ac:dyDescent="0.25">
      <c r="B115" s="297"/>
      <c r="C115" s="296"/>
      <c r="D115" s="296"/>
      <c r="E115" s="296"/>
      <c r="F115" s="273"/>
      <c r="G115" s="273"/>
      <c r="H115" s="278"/>
      <c r="I115" s="271"/>
      <c r="J115" s="338"/>
      <c r="L115" s="272"/>
      <c r="M115" s="271"/>
      <c r="N115" s="271"/>
      <c r="O115" s="271"/>
      <c r="P115" s="278"/>
      <c r="Q115" s="271"/>
      <c r="R115" s="281"/>
      <c r="S115" s="281"/>
      <c r="U115" s="281"/>
      <c r="V115" s="281"/>
      <c r="W115" s="281"/>
      <c r="X115" s="281"/>
    </row>
    <row r="116" spans="1:25" s="264" customFormat="1" ht="15.5" x14ac:dyDescent="0.35">
      <c r="B116" s="269"/>
      <c r="C116" s="262"/>
      <c r="D116" s="262"/>
      <c r="E116" s="262"/>
      <c r="F116" s="273"/>
      <c r="G116" s="298"/>
      <c r="H116" s="299"/>
      <c r="I116" s="298"/>
      <c r="J116" s="338"/>
      <c r="L116" s="300"/>
      <c r="M116" s="298"/>
      <c r="N116" s="298"/>
      <c r="O116" s="298"/>
      <c r="P116" s="299"/>
      <c r="Q116" s="298"/>
      <c r="R116" s="281"/>
      <c r="S116" s="281"/>
      <c r="U116" s="281"/>
      <c r="V116" s="281"/>
      <c r="W116" s="281"/>
      <c r="X116" s="281"/>
    </row>
    <row r="117" spans="1:25" s="264" customFormat="1" ht="15.5" x14ac:dyDescent="0.35">
      <c r="B117" s="272"/>
      <c r="C117" s="273"/>
      <c r="D117" s="274"/>
      <c r="E117" s="275"/>
      <c r="F117" s="273"/>
      <c r="G117" s="273"/>
      <c r="H117" s="301"/>
      <c r="I117" s="62"/>
      <c r="J117" s="338"/>
      <c r="L117" s="244"/>
      <c r="M117" s="334"/>
      <c r="N117" s="226"/>
      <c r="O117" s="226"/>
      <c r="P117" s="89"/>
      <c r="Q117" s="296"/>
      <c r="R117" s="281"/>
      <c r="S117" s="281"/>
      <c r="U117" s="281"/>
      <c r="V117" s="281"/>
      <c r="W117" s="281"/>
      <c r="X117" s="281"/>
    </row>
    <row r="118" spans="1:25" s="264" customFormat="1" ht="15.5" x14ac:dyDescent="0.25">
      <c r="B118" s="269"/>
      <c r="C118" s="273"/>
      <c r="D118" s="274"/>
      <c r="E118" s="275"/>
      <c r="F118" s="273"/>
      <c r="G118" s="273"/>
      <c r="H118" s="270"/>
      <c r="I118" s="262"/>
      <c r="J118" s="338"/>
      <c r="L118" s="269"/>
      <c r="M118" s="262"/>
      <c r="N118" s="262"/>
      <c r="O118" s="262"/>
      <c r="P118" s="270"/>
      <c r="Q118" s="296"/>
      <c r="R118" s="281"/>
      <c r="S118" s="281"/>
      <c r="U118" s="281"/>
      <c r="V118" s="281"/>
      <c r="W118" s="281"/>
      <c r="X118" s="281"/>
    </row>
    <row r="119" spans="1:25" s="264" customFormat="1" ht="15.5" x14ac:dyDescent="0.35">
      <c r="B119" s="272"/>
      <c r="C119" s="273"/>
      <c r="D119" s="274"/>
      <c r="E119" s="275"/>
      <c r="F119" s="273"/>
      <c r="G119" s="273"/>
      <c r="H119" s="301"/>
      <c r="I119" s="62"/>
      <c r="J119" s="338"/>
      <c r="L119" s="297"/>
      <c r="M119" s="296"/>
      <c r="N119" s="296"/>
      <c r="O119" s="296"/>
      <c r="P119" s="89"/>
      <c r="Q119" s="296"/>
      <c r="R119" s="281"/>
      <c r="S119" s="281"/>
      <c r="U119" s="281"/>
      <c r="V119" s="281"/>
      <c r="W119" s="281"/>
      <c r="X119" s="281"/>
    </row>
    <row r="120" spans="1:25" s="264" customFormat="1" ht="15.5" x14ac:dyDescent="0.25">
      <c r="B120" s="276"/>
      <c r="C120" s="476" t="str">
        <f>Übersetzungstabelle!$A$78</f>
        <v>(Ggf. Glasbohrungen für Griffe und/oder mechanische Schlösser erforderlich.)</v>
      </c>
      <c r="D120" s="476"/>
      <c r="E120" s="476"/>
      <c r="F120" s="476"/>
      <c r="G120" s="476"/>
      <c r="H120" s="282"/>
      <c r="I120" s="271"/>
      <c r="J120" s="338"/>
      <c r="L120" s="500" t="str">
        <f>Übersetzungstabelle!$A$78</f>
        <v>(Ggf. Glasbohrungen für Griffe und/oder mechanische Schlösser erforderlich.)</v>
      </c>
      <c r="M120" s="476"/>
      <c r="N120" s="476"/>
      <c r="O120" s="476"/>
      <c r="P120" s="501"/>
      <c r="Q120" s="296"/>
      <c r="R120" s="281"/>
      <c r="S120" s="281"/>
      <c r="U120" s="281"/>
      <c r="V120" s="281"/>
      <c r="W120" s="281"/>
      <c r="X120" s="281"/>
    </row>
    <row r="121" spans="1:25" s="264" customFormat="1" ht="15.75" customHeight="1" x14ac:dyDescent="0.25">
      <c r="B121" s="328"/>
      <c r="C121" s="477"/>
      <c r="D121" s="477"/>
      <c r="E121" s="477"/>
      <c r="F121" s="477"/>
      <c r="G121" s="477"/>
      <c r="H121" s="331"/>
      <c r="I121" s="262"/>
      <c r="J121" s="339"/>
      <c r="L121" s="502"/>
      <c r="M121" s="477"/>
      <c r="N121" s="477"/>
      <c r="O121" s="477"/>
      <c r="P121" s="503"/>
      <c r="Q121" s="271"/>
      <c r="R121" s="281"/>
      <c r="S121" s="281"/>
      <c r="U121" s="281"/>
      <c r="V121" s="281"/>
      <c r="W121" s="281"/>
      <c r="X121" s="281"/>
    </row>
    <row r="122" spans="1:25" s="264" customFormat="1" ht="10" customHeight="1" x14ac:dyDescent="0.25">
      <c r="B122" s="281"/>
      <c r="C122" s="326"/>
      <c r="D122" s="326"/>
      <c r="E122" s="326"/>
      <c r="F122" s="329"/>
      <c r="G122" s="273"/>
      <c r="H122" s="273"/>
      <c r="I122" s="326"/>
      <c r="J122" s="326"/>
      <c r="K122" s="326"/>
      <c r="Q122" s="326"/>
      <c r="R122" s="271"/>
      <c r="S122" s="281"/>
      <c r="T122" s="281"/>
      <c r="V122" s="281"/>
      <c r="W122" s="281"/>
      <c r="X122" s="281"/>
      <c r="Y122" s="281"/>
    </row>
    <row r="123" spans="1:25" ht="35.5" customHeight="1" x14ac:dyDescent="0.25">
      <c r="A123" s="484" t="str">
        <f>Übersetzungstabelle!$A$109</f>
        <v>Willach übernimmt keine Haftung für eventuelle Schäden jeglicher Art, die aus der Benutzung dieses Profil- und Glasmaßrechners entstehen könnten. (01.09.2021 - Rev. 0)</v>
      </c>
      <c r="B123" s="484"/>
      <c r="C123" s="484"/>
      <c r="D123" s="484"/>
      <c r="E123" s="484"/>
      <c r="F123" s="484"/>
      <c r="G123" s="484"/>
      <c r="H123" s="484"/>
      <c r="I123" s="484"/>
      <c r="J123" s="484"/>
      <c r="K123" s="484"/>
      <c r="L123" s="484"/>
      <c r="M123" s="484"/>
      <c r="N123" s="484"/>
      <c r="O123" s="484"/>
      <c r="P123" s="484"/>
      <c r="Q123" s="258"/>
    </row>
  </sheetData>
  <sheetProtection password="CB24" sheet="1" objects="1" scenarios="1" selectLockedCells="1"/>
  <mergeCells count="30">
    <mergeCell ref="A123:P123"/>
    <mergeCell ref="P60:P70"/>
    <mergeCell ref="I86:K87"/>
    <mergeCell ref="A90:P90"/>
    <mergeCell ref="B72:F72"/>
    <mergeCell ref="I80:J80"/>
    <mergeCell ref="I67:L67"/>
    <mergeCell ref="J60:K60"/>
    <mergeCell ref="J62:K62"/>
    <mergeCell ref="J64:K64"/>
    <mergeCell ref="I82:K82"/>
    <mergeCell ref="J69:K69"/>
    <mergeCell ref="C120:G121"/>
    <mergeCell ref="L120:P121"/>
    <mergeCell ref="B92:H92"/>
    <mergeCell ref="L92:P92"/>
    <mergeCell ref="I84:J84"/>
    <mergeCell ref="P75:P88"/>
    <mergeCell ref="P1:Q2"/>
    <mergeCell ref="B56:F56"/>
    <mergeCell ref="H56:M56"/>
    <mergeCell ref="B1:M1"/>
    <mergeCell ref="B41:F41"/>
    <mergeCell ref="H41:M41"/>
    <mergeCell ref="P42:P49"/>
    <mergeCell ref="A3:Q39"/>
    <mergeCell ref="H72:M73"/>
    <mergeCell ref="D66:D67"/>
    <mergeCell ref="I66:L66"/>
    <mergeCell ref="I77:K78"/>
  </mergeCells>
  <phoneticPr fontId="1" type="noConversion"/>
  <conditionalFormatting sqref="L64">
    <cfRule type="cellIs" dxfId="54" priority="2" operator="greaterThan">
      <formula>4996</formula>
    </cfRule>
  </conditionalFormatting>
  <dataValidations count="15">
    <dataValidation type="whole" operator="greaterThan" allowBlank="1" showErrorMessage="1" errorTitle="Unzulässige Eingabe!" error="Die Raumhöhe (Oberkante Profil) muss eine ganze Zahl sein!" sqref="E68 E63 E65 E48 E46" xr:uid="{00000000-0002-0000-0200-000000000000}">
      <formula1>0</formula1>
    </dataValidation>
    <dataValidation type="whole" operator="greaterThanOrEqual" allowBlank="1" showInputMessage="1" showErrorMessage="1" errorTitle="Unzulässige Eingabe!" error="Bitte geben Sie eine Dezimalzahl größer oder gleich 0 ein._x000a__x000a_Please enter a decimal number than or equal to 0._x000a__x000a_Veuillez saisir un nombre décimal supérieur ou égal à 0._x000a__x000a_Ingresa un número decimal mayor o igual a 0." sqref="E69" xr:uid="{00000000-0002-0000-0200-000001000000}">
      <formula1>0</formula1>
    </dataValidation>
    <dataValidation type="whole" operator="greaterThanOrEqual" allowBlank="1" showErrorMessage="1" errorTitle="Unzulässige Eingabe!" error="Bitte geben Sie eine ganze Zahl größer 0 ein._x000a__x000a_Please enter a whole number greater than 0._x000a__x000a_Veuillez saisir un nombre entier supérieur à 0._x000a__x000a_Ingresa un número entero mayor a 0." sqref="E62" xr:uid="{00000000-0002-0000-0200-000003000000}">
      <formula1>0</formula1>
    </dataValidation>
    <dataValidation type="decimal" operator="lessThan" allowBlank="1" showInputMessage="1" showErrorMessage="1" error="Maximal zulässiges Flügelgewicht überschritten." sqref="L76" xr:uid="{00000000-0002-0000-0200-000004000000}">
      <formula1>60</formula1>
    </dataValidation>
    <dataValidation type="whole" operator="greaterThanOrEqual" allowBlank="1" sqref="E47" xr:uid="{00000000-0002-0000-0200-000005000000}">
      <formula1>0</formula1>
    </dataValidation>
    <dataValidation type="whole" operator="greaterThanOrEqual" allowBlank="1" showErrorMessage="1" sqref="E49:E53" xr:uid="{00000000-0002-0000-0200-000006000000}">
      <formula1>0</formula1>
    </dataValidation>
    <dataValidation type="whole" operator="greaterThanOrEqual" allowBlank="1" errorTitle="Unzulässige Eingabe!" error="Die Raumhöhe (Oberkante Profil) muss eine ganze Zahl sein (Einheit mm)!" sqref="E45" xr:uid="{00000000-0002-0000-0200-000007000000}">
      <formula1>0</formula1>
    </dataValidation>
    <dataValidation type="whole" operator="greaterThanOrEqual" allowBlank="1" showInputMessage="1" showErrorMessage="1" sqref="E43" xr:uid="{00000000-0002-0000-0200-000008000000}">
      <formula1>0</formula1>
    </dataValidation>
    <dataValidation type="list" operator="greaterThan" allowBlank="1" showErrorMessage="1" errorTitle="Unzulässige Eingabe!" error="Bitte wählen Sie aus der Drop-Down-Liste aus._x000a__x000a_Please select from the drop-down list._x000a__x000a_Veuillez sélectionner dans la liste déroulante._x000a__x000a_Seleccione de la lista desplegable." sqref="E64" xr:uid="{00000000-0002-0000-0200-000009000000}">
      <mc:AlternateContent xmlns:x12ac="http://schemas.microsoft.com/office/spreadsheetml/2011/1/ac" xmlns:mc="http://schemas.openxmlformats.org/markup-compatibility/2006">
        <mc:Choice Requires="x12ac">
          <x12ac:list>8," 8,76", 10," 10,76"</x12ac:list>
        </mc:Choice>
        <mc:Fallback>
          <formula1>"8, 8,76, 10, 10,76"</formula1>
        </mc:Fallback>
      </mc:AlternateContent>
    </dataValidation>
    <dataValidation operator="lessThan" allowBlank="1" showInputMessage="1" error="Maximal zulässiges Flügelgewicht überschritten." sqref="K75" xr:uid="{00000000-0002-0000-0200-00000A000000}"/>
    <dataValidation type="whole" operator="greaterThanOrEqual" allowBlank="1" showInputMessage="1" showErrorMessage="1" errorTitle="Unzulässige Eingabe!" error="Bitte geben Sie eine ganze Zahl größer 594 ein._x000a__x000a_Please enter a whole number greater than 594._x000a__x000a_Veuillez saisir un nombre entier supérieur à 594._x000a__x000a_Ingresa un número entero mayor a 594." sqref="E60" xr:uid="{00000000-0002-0000-0200-00000B000000}">
      <formula1>E53</formula1>
    </dataValidation>
    <dataValidation allowBlank="1" showInputMessage="1" showErrorMessage="1" prompt="Haben Sie daran gedacht, in Spalte K &quot;Ja&quot; auszuwählen? Sonst wird der hier eingetragene Wunschwert nicht übernommen." sqref="P109" xr:uid="{911C6473-3CF8-4AF0-84E5-A46CDF32BE41}"/>
    <dataValidation allowBlank="1" showErrorMessage="1" sqref="P102" xr:uid="{88CD65EC-D23F-4CF8-9DF9-4A21D9338B81}"/>
    <dataValidation allowBlank="1" showErrorMessage="1" prompt="Haben Sie daran gedacht, in Spalte K &quot;Ja&quot; auszuwählen? Sonst wird der hier eingetragene Wunschwert nicht übernommen." sqref="P106" xr:uid="{FD907BDC-3D3F-4486-9792-FF1D12CCF76B}"/>
    <dataValidation type="whole" operator="greaterThanOrEqual" allowBlank="1" showInputMessage="1" showErrorMessage="1" errorTitle="Unzulässige Eingabe!" error="Bitte geben Sie eine ganze Zahl größer oder gleich 0 ein._x000a__x000a_Please enter a whole number greater than or equal to 0._x000a__x000a_Veuillez saisir un nombre entier supérieur ou égal à 0._x000a__x000a_Ingresa un número entero mayor o igual a 0." sqref="E66:E67" xr:uid="{050C88DA-2DB6-4B8E-91C1-2833F5C92D52}">
      <formula1>0</formula1>
    </dataValidation>
  </dataValidations>
  <pageMargins left="0.78740157499999996" right="0.78740157499999996" top="0.984251969" bottom="0.984251969" header="0.4921259845" footer="0.4921259845"/>
  <pageSetup paperSize="9" scale="50" fitToWidth="0" fitToHeight="0" orientation="landscape" r:id="rId1"/>
  <headerFooter alignWithMargins="0">
    <oddHeader>&amp;R&amp;D</oddHeader>
    <oddFooter>&amp;RSeite &amp;P &amp; von &amp;N</oddFooter>
  </headerFooter>
  <rowBreaks count="1" manualBreakCount="1">
    <brk id="90" max="16383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7E18918F-EBA4-46C4-91D5-A05AA0219846}">
            <xm:f>$M$75=Übersetzungstabelle!$A$84</xm:f>
            <x14:dxf>
              <font>
                <color rgb="FF007635"/>
              </font>
              <fill>
                <patternFill>
                  <bgColor rgb="FFFFFFFF"/>
                </patternFill>
              </fill>
            </x14:dxf>
          </x14:cfRule>
          <xm:sqref>K75</xm:sqref>
        </x14:conditionalFormatting>
        <x14:conditionalFormatting xmlns:xm="http://schemas.microsoft.com/office/excel/2006/main">
          <x14:cfRule type="expression" priority="6" id="{53216FA9-F057-4DD0-B8AF-92C3F3109938}">
            <xm:f>$M$80=Übersetzungstabelle!$A$84</xm:f>
            <x14:dxf>
              <font>
                <color rgb="FF007635"/>
              </font>
              <fill>
                <patternFill>
                  <bgColor rgb="FFFFFFFF"/>
                </patternFill>
              </fill>
            </x14:dxf>
          </x14:cfRule>
          <xm:sqref>K80</xm:sqref>
        </x14:conditionalFormatting>
        <x14:conditionalFormatting xmlns:xm="http://schemas.microsoft.com/office/excel/2006/main">
          <x14:cfRule type="expression" priority="5" id="{BD99EA31-154A-4FC3-A8F9-BB0F79E8C7B5}">
            <xm:f>$M$84=Übersetzungstabelle!$A$84</xm:f>
            <x14:dxf>
              <font>
                <color rgb="FF007635"/>
              </font>
              <fill>
                <patternFill>
                  <bgColor rgb="FFFFFFFF"/>
                </patternFill>
              </fill>
            </x14:dxf>
          </x14:cfRule>
          <xm:sqref>K84</xm:sqref>
        </x14:conditionalFormatting>
        <x14:conditionalFormatting xmlns:xm="http://schemas.microsoft.com/office/excel/2006/main">
          <x14:cfRule type="containsText" priority="3" operator="containsText" text="Achtung: Sie weichen vom vorgeschlagenen Systemmaß ab, bitte prüfen Sie, ob das System mit dem von Ihnen gewählten Wert realisierbar ist!" id="{347BC485-0C12-4786-94CA-DAE019493B36}">
            <xm:f>NOT(ISERROR(SEARCH("Achtung: Sie weichen vom vorgeschlagenen Systemmaß ab, bitte prüfen Sie, ob das System mit dem von Ihnen gewählten Wert realisierbar ist!",'C:\Austausch\Vitris 2.0\Produktmanagement\0_Produktdaten\Aquant 40\3 Dokumente\6 Profil- und Glasmaßrechner\[20200727_AQ40_Profil-undGlasmaßrechner_Expertenmodus.xlsm]Spritzschutz'!#REF!)))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B112:I113 L112:P113</xm:sqref>
        </x14:conditionalFormatting>
        <x14:conditionalFormatting xmlns:xm="http://schemas.microsoft.com/office/excel/2006/main">
          <x14:cfRule type="containsText" priority="4" operator="containsText" text="Achtung: Die technischen Restriktionen sind nicht erfüllt; bitte verändern Sie Ihre Planung!" id="{8CA93D9C-F2AE-4D55-AB61-5406F4056290}">
            <xm:f>NOT(ISERROR(SEARCH("Achtung: Die technischen Restriktionen sind nicht erfüllt; bitte verändern Sie Ihre Planung!",'C:\Austausch\Vitris 2.0\Produktmanagement\0_Produktdaten\Aquant 40\3 Dokumente\6 Profil- und Glasmaßrechner\[20200727_AQ40_Profil-undGlasmaßrechner_Expertenmodus.xlsm]Spritzschutz'!#REF!)))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H121:I121</xm:sqref>
        </x14:conditionalFormatting>
        <x14:conditionalFormatting xmlns:xm="http://schemas.microsoft.com/office/excel/2006/main">
          <x14:cfRule type="containsText" priority="1" operator="containsText" id="{448F5834-DB12-4D8A-9A29-7B7F4D5F0B4A}">
            <xm:f>NOT(ISERROR(SEARCH(Übersetzungstabelle!$A$89,I77)))</xm:f>
            <xm:f>Übersetzungstabelle!$A$89</xm:f>
            <x14:dxf>
              <font>
                <b/>
                <i val="0"/>
                <strike val="0"/>
                <color rgb="FFFF0000"/>
              </font>
              <fill>
                <patternFill>
                  <bgColor rgb="FFFFC7CE"/>
                </patternFill>
              </fill>
            </x14:dxf>
          </x14:cfRule>
          <xm:sqref>I77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3"/>
  <dimension ref="A1:Y137"/>
  <sheetViews>
    <sheetView showGridLines="0" view="pageBreakPreview" zoomScale="60" zoomScaleNormal="90" workbookViewId="0">
      <selection activeCell="E57" sqref="E57"/>
    </sheetView>
  </sheetViews>
  <sheetFormatPr baseColWidth="10" defaultColWidth="11.453125" defaultRowHeight="12.5" x14ac:dyDescent="0.25"/>
  <cols>
    <col min="1" max="2" width="2.7265625" style="1" customWidth="1"/>
    <col min="3" max="3" width="11.7265625" style="1" customWidth="1"/>
    <col min="4" max="4" width="44.7265625" style="1" customWidth="1"/>
    <col min="5" max="5" width="11.7265625" style="2" customWidth="1"/>
    <col min="6" max="6" width="8.7265625" style="1" customWidth="1"/>
    <col min="7" max="8" width="2.7265625" style="1" customWidth="1"/>
    <col min="9" max="9" width="11.7265625" style="1" customWidth="1"/>
    <col min="10" max="10" width="50.7265625" style="1" customWidth="1"/>
    <col min="11" max="12" width="11.7265625" style="1" customWidth="1"/>
    <col min="13" max="13" width="8.7265625" style="1" customWidth="1"/>
    <col min="14" max="15" width="2.7265625" style="1" customWidth="1"/>
    <col min="16" max="16" width="55.7265625" style="1" customWidth="1"/>
    <col min="17" max="17" width="2.7265625" style="1" customWidth="1"/>
    <col min="18" max="16384" width="11.453125" style="1"/>
  </cols>
  <sheetData>
    <row r="1" spans="1:17" ht="56.25" customHeight="1" x14ac:dyDescent="0.4">
      <c r="A1" s="5"/>
      <c r="B1" s="492" t="str">
        <f>Übersetzungstabelle!$A$23</f>
        <v>Portavant M 50 / M 80: Deckenmontage mit Festflügel, einseitig (ohne Anschlag-/Schließkasten)</v>
      </c>
      <c r="C1" s="492"/>
      <c r="D1" s="492"/>
      <c r="E1" s="492"/>
      <c r="F1" s="492"/>
      <c r="G1" s="492"/>
      <c r="H1" s="492"/>
      <c r="I1" s="492"/>
      <c r="J1" s="492"/>
      <c r="K1" s="492"/>
      <c r="L1" s="492"/>
      <c r="M1" s="492"/>
      <c r="N1" s="6"/>
      <c r="O1" s="6"/>
      <c r="P1" s="433"/>
      <c r="Q1" s="433"/>
    </row>
    <row r="2" spans="1:17" ht="10.5" customHeight="1" x14ac:dyDescent="0.4">
      <c r="A2" s="7"/>
      <c r="B2" s="7"/>
      <c r="C2" s="7"/>
      <c r="D2" s="7"/>
      <c r="E2" s="7"/>
      <c r="F2" s="8"/>
      <c r="G2" s="9"/>
      <c r="H2" s="9"/>
      <c r="I2" s="10"/>
      <c r="J2" s="10"/>
      <c r="K2" s="112"/>
      <c r="L2" s="10"/>
      <c r="M2" s="10"/>
      <c r="N2" s="10"/>
      <c r="O2" s="10"/>
      <c r="P2" s="434"/>
      <c r="Q2" s="434"/>
    </row>
    <row r="3" spans="1:17" ht="12.75" customHeight="1" x14ac:dyDescent="0.25">
      <c r="A3" s="465"/>
      <c r="B3" s="465"/>
      <c r="C3" s="465"/>
      <c r="D3" s="465"/>
      <c r="E3" s="465"/>
      <c r="F3" s="465"/>
      <c r="G3" s="465"/>
      <c r="H3" s="465"/>
      <c r="I3" s="465"/>
      <c r="J3" s="465"/>
      <c r="K3" s="465"/>
      <c r="L3" s="465"/>
      <c r="M3" s="465"/>
      <c r="N3" s="465"/>
      <c r="O3" s="465"/>
      <c r="P3" s="465"/>
      <c r="Q3" s="465"/>
    </row>
    <row r="4" spans="1:17" ht="12.75" customHeight="1" x14ac:dyDescent="0.25">
      <c r="A4" s="465"/>
      <c r="B4" s="465"/>
      <c r="C4" s="465"/>
      <c r="D4" s="465"/>
      <c r="E4" s="465"/>
      <c r="F4" s="465"/>
      <c r="G4" s="465"/>
      <c r="H4" s="465"/>
      <c r="I4" s="465"/>
      <c r="J4" s="465"/>
      <c r="K4" s="465"/>
      <c r="L4" s="465"/>
      <c r="M4" s="465"/>
      <c r="N4" s="465"/>
      <c r="O4" s="465"/>
      <c r="P4" s="465"/>
      <c r="Q4" s="465"/>
    </row>
    <row r="5" spans="1:17" ht="12.75" customHeight="1" x14ac:dyDescent="0.25">
      <c r="A5" s="465"/>
      <c r="B5" s="465"/>
      <c r="C5" s="465"/>
      <c r="D5" s="465"/>
      <c r="E5" s="465"/>
      <c r="F5" s="465"/>
      <c r="G5" s="465"/>
      <c r="H5" s="465"/>
      <c r="I5" s="465"/>
      <c r="J5" s="465"/>
      <c r="K5" s="465"/>
      <c r="L5" s="465"/>
      <c r="M5" s="465"/>
      <c r="N5" s="465"/>
      <c r="O5" s="465"/>
      <c r="P5" s="465"/>
      <c r="Q5" s="465"/>
    </row>
    <row r="6" spans="1:17" ht="12.75" customHeight="1" x14ac:dyDescent="0.25">
      <c r="A6" s="465"/>
      <c r="B6" s="465"/>
      <c r="C6" s="465"/>
      <c r="D6" s="465"/>
      <c r="E6" s="465"/>
      <c r="F6" s="465"/>
      <c r="G6" s="465"/>
      <c r="H6" s="465"/>
      <c r="I6" s="465"/>
      <c r="J6" s="465"/>
      <c r="K6" s="465"/>
      <c r="L6" s="465"/>
      <c r="M6" s="465"/>
      <c r="N6" s="465"/>
      <c r="O6" s="465"/>
      <c r="P6" s="465"/>
      <c r="Q6" s="465"/>
    </row>
    <row r="7" spans="1:17" ht="12.75" customHeight="1" x14ac:dyDescent="0.25">
      <c r="A7" s="465"/>
      <c r="B7" s="465"/>
      <c r="C7" s="465"/>
      <c r="D7" s="465"/>
      <c r="E7" s="465"/>
      <c r="F7" s="465"/>
      <c r="G7" s="465"/>
      <c r="H7" s="465"/>
      <c r="I7" s="465"/>
      <c r="J7" s="465"/>
      <c r="K7" s="465"/>
      <c r="L7" s="465"/>
      <c r="M7" s="465"/>
      <c r="N7" s="465"/>
      <c r="O7" s="465"/>
      <c r="P7" s="465"/>
      <c r="Q7" s="465"/>
    </row>
    <row r="8" spans="1:17" ht="12.75" customHeight="1" x14ac:dyDescent="0.25">
      <c r="A8" s="465"/>
      <c r="B8" s="465"/>
      <c r="C8" s="465"/>
      <c r="D8" s="465"/>
      <c r="E8" s="465"/>
      <c r="F8" s="465"/>
      <c r="G8" s="465"/>
      <c r="H8" s="465"/>
      <c r="I8" s="465"/>
      <c r="J8" s="465"/>
      <c r="K8" s="465"/>
      <c r="L8" s="465"/>
      <c r="M8" s="465"/>
      <c r="N8" s="465"/>
      <c r="O8" s="465"/>
      <c r="P8" s="465"/>
      <c r="Q8" s="465"/>
    </row>
    <row r="9" spans="1:17" ht="12.75" customHeight="1" x14ac:dyDescent="0.25">
      <c r="A9" s="465"/>
      <c r="B9" s="465"/>
      <c r="C9" s="465"/>
      <c r="D9" s="465"/>
      <c r="E9" s="465"/>
      <c r="F9" s="465"/>
      <c r="G9" s="465"/>
      <c r="H9" s="465"/>
      <c r="I9" s="465"/>
      <c r="J9" s="465"/>
      <c r="K9" s="465"/>
      <c r="L9" s="465"/>
      <c r="M9" s="465"/>
      <c r="N9" s="465"/>
      <c r="O9" s="465"/>
      <c r="P9" s="465"/>
      <c r="Q9" s="465"/>
    </row>
    <row r="10" spans="1:17" ht="12.75" customHeight="1" x14ac:dyDescent="0.25">
      <c r="A10" s="465"/>
      <c r="B10" s="465"/>
      <c r="C10" s="465"/>
      <c r="D10" s="465"/>
      <c r="E10" s="465"/>
      <c r="F10" s="465"/>
      <c r="G10" s="465"/>
      <c r="H10" s="465"/>
      <c r="I10" s="465"/>
      <c r="J10" s="465"/>
      <c r="K10" s="465"/>
      <c r="L10" s="465"/>
      <c r="M10" s="465"/>
      <c r="N10" s="465"/>
      <c r="O10" s="465"/>
      <c r="P10" s="465"/>
      <c r="Q10" s="465"/>
    </row>
    <row r="11" spans="1:17" ht="12.75" customHeight="1" x14ac:dyDescent="0.25">
      <c r="A11" s="465"/>
      <c r="B11" s="465"/>
      <c r="C11" s="465"/>
      <c r="D11" s="465"/>
      <c r="E11" s="465"/>
      <c r="F11" s="465"/>
      <c r="G11" s="465"/>
      <c r="H11" s="465"/>
      <c r="I11" s="465"/>
      <c r="J11" s="465"/>
      <c r="K11" s="465"/>
      <c r="L11" s="465"/>
      <c r="M11" s="465"/>
      <c r="N11" s="465"/>
      <c r="O11" s="465"/>
      <c r="P11" s="465"/>
      <c r="Q11" s="465"/>
    </row>
    <row r="12" spans="1:17" ht="12.75" customHeight="1" x14ac:dyDescent="0.25">
      <c r="A12" s="465"/>
      <c r="B12" s="465"/>
      <c r="C12" s="465"/>
      <c r="D12" s="465"/>
      <c r="E12" s="465"/>
      <c r="F12" s="465"/>
      <c r="G12" s="465"/>
      <c r="H12" s="465"/>
      <c r="I12" s="465"/>
      <c r="J12" s="465"/>
      <c r="K12" s="465"/>
      <c r="L12" s="465"/>
      <c r="M12" s="465"/>
      <c r="N12" s="465"/>
      <c r="O12" s="465"/>
      <c r="P12" s="465"/>
      <c r="Q12" s="465"/>
    </row>
    <row r="13" spans="1:17" ht="12.75" customHeight="1" x14ac:dyDescent="0.25">
      <c r="A13" s="465"/>
      <c r="B13" s="465"/>
      <c r="C13" s="465"/>
      <c r="D13" s="465"/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</row>
    <row r="14" spans="1:17" ht="12.75" customHeight="1" x14ac:dyDescent="0.25">
      <c r="A14" s="465"/>
      <c r="B14" s="465"/>
      <c r="C14" s="465"/>
      <c r="D14" s="465"/>
      <c r="E14" s="465"/>
      <c r="F14" s="465"/>
      <c r="G14" s="465"/>
      <c r="H14" s="465"/>
      <c r="I14" s="465"/>
      <c r="J14" s="465"/>
      <c r="K14" s="465"/>
      <c r="L14" s="465"/>
      <c r="M14" s="465"/>
      <c r="N14" s="465"/>
      <c r="O14" s="465"/>
      <c r="P14" s="465"/>
      <c r="Q14" s="465"/>
    </row>
    <row r="15" spans="1:17" ht="12.75" customHeight="1" x14ac:dyDescent="0.25">
      <c r="A15" s="465"/>
      <c r="B15" s="465"/>
      <c r="C15" s="465"/>
      <c r="D15" s="465"/>
      <c r="E15" s="465"/>
      <c r="F15" s="465"/>
      <c r="G15" s="465"/>
      <c r="H15" s="465"/>
      <c r="I15" s="465"/>
      <c r="J15" s="465"/>
      <c r="K15" s="465"/>
      <c r="L15" s="465"/>
      <c r="M15" s="465"/>
      <c r="N15" s="465"/>
      <c r="O15" s="465"/>
      <c r="P15" s="465"/>
      <c r="Q15" s="465"/>
    </row>
    <row r="16" spans="1:17" ht="12.75" customHeight="1" x14ac:dyDescent="0.25">
      <c r="A16" s="465"/>
      <c r="B16" s="465"/>
      <c r="C16" s="465"/>
      <c r="D16" s="465"/>
      <c r="E16" s="465"/>
      <c r="F16" s="465"/>
      <c r="G16" s="465"/>
      <c r="H16" s="465"/>
      <c r="I16" s="465"/>
      <c r="J16" s="465"/>
      <c r="K16" s="465"/>
      <c r="L16" s="465"/>
      <c r="M16" s="465"/>
      <c r="N16" s="465"/>
      <c r="O16" s="465"/>
      <c r="P16" s="465"/>
      <c r="Q16" s="465"/>
    </row>
    <row r="17" spans="1:23" ht="12.75" customHeight="1" x14ac:dyDescent="0.25">
      <c r="A17" s="465"/>
      <c r="B17" s="465"/>
      <c r="C17" s="465"/>
      <c r="D17" s="465"/>
      <c r="E17" s="465"/>
      <c r="F17" s="465"/>
      <c r="G17" s="465"/>
      <c r="H17" s="465"/>
      <c r="I17" s="465"/>
      <c r="J17" s="465"/>
      <c r="K17" s="465"/>
      <c r="L17" s="465"/>
      <c r="M17" s="465"/>
      <c r="N17" s="465"/>
      <c r="O17" s="465"/>
      <c r="P17" s="465"/>
      <c r="Q17" s="465"/>
    </row>
    <row r="18" spans="1:23" ht="12.75" customHeight="1" x14ac:dyDescent="0.25">
      <c r="A18" s="465"/>
      <c r="B18" s="465"/>
      <c r="C18" s="465"/>
      <c r="D18" s="465"/>
      <c r="E18" s="465"/>
      <c r="F18" s="465"/>
      <c r="G18" s="465"/>
      <c r="H18" s="465"/>
      <c r="I18" s="465"/>
      <c r="J18" s="465"/>
      <c r="K18" s="465"/>
      <c r="L18" s="465"/>
      <c r="M18" s="465"/>
      <c r="N18" s="465"/>
      <c r="O18" s="465"/>
      <c r="P18" s="465"/>
      <c r="Q18" s="465"/>
    </row>
    <row r="19" spans="1:23" ht="12.75" customHeight="1" x14ac:dyDescent="0.25">
      <c r="A19" s="465"/>
      <c r="B19" s="465"/>
      <c r="C19" s="465"/>
      <c r="D19" s="465"/>
      <c r="E19" s="465"/>
      <c r="F19" s="465"/>
      <c r="G19" s="465"/>
      <c r="H19" s="465"/>
      <c r="I19" s="465"/>
      <c r="J19" s="465"/>
      <c r="K19" s="465"/>
      <c r="L19" s="465"/>
      <c r="M19" s="465"/>
      <c r="N19" s="465"/>
      <c r="O19" s="465"/>
      <c r="P19" s="465"/>
      <c r="Q19" s="465"/>
    </row>
    <row r="20" spans="1:23" ht="12.75" customHeight="1" x14ac:dyDescent="0.25">
      <c r="A20" s="465"/>
      <c r="B20" s="465"/>
      <c r="C20" s="465"/>
      <c r="D20" s="465"/>
      <c r="E20" s="465"/>
      <c r="F20" s="465"/>
      <c r="G20" s="465"/>
      <c r="H20" s="465"/>
      <c r="I20" s="465"/>
      <c r="J20" s="465"/>
      <c r="K20" s="465"/>
      <c r="L20" s="465"/>
      <c r="M20" s="465"/>
      <c r="N20" s="465"/>
      <c r="O20" s="465"/>
      <c r="P20" s="465"/>
      <c r="Q20" s="465"/>
    </row>
    <row r="21" spans="1:23" ht="12.75" customHeight="1" x14ac:dyDescent="0.25">
      <c r="A21" s="465"/>
      <c r="B21" s="465"/>
      <c r="C21" s="465"/>
      <c r="D21" s="465"/>
      <c r="E21" s="465"/>
      <c r="F21" s="465"/>
      <c r="G21" s="465"/>
      <c r="H21" s="465"/>
      <c r="I21" s="465"/>
      <c r="J21" s="465"/>
      <c r="K21" s="465"/>
      <c r="L21" s="465"/>
      <c r="M21" s="465"/>
      <c r="N21" s="465"/>
      <c r="O21" s="465"/>
      <c r="P21" s="465"/>
      <c r="Q21" s="465"/>
    </row>
    <row r="22" spans="1:23" ht="12.75" customHeight="1" x14ac:dyDescent="0.25">
      <c r="A22" s="465"/>
      <c r="B22" s="465"/>
      <c r="C22" s="465"/>
      <c r="D22" s="465"/>
      <c r="E22" s="465"/>
      <c r="F22" s="465"/>
      <c r="G22" s="465"/>
      <c r="H22" s="465"/>
      <c r="I22" s="465"/>
      <c r="J22" s="465"/>
      <c r="K22" s="465"/>
      <c r="L22" s="465"/>
      <c r="M22" s="465"/>
      <c r="N22" s="465"/>
      <c r="O22" s="465"/>
      <c r="P22" s="465"/>
      <c r="Q22" s="465"/>
    </row>
    <row r="23" spans="1:23" ht="12.75" customHeight="1" x14ac:dyDescent="0.25">
      <c r="A23" s="465"/>
      <c r="B23" s="465"/>
      <c r="C23" s="465"/>
      <c r="D23" s="465"/>
      <c r="E23" s="465"/>
      <c r="F23" s="465"/>
      <c r="G23" s="465"/>
      <c r="H23" s="465"/>
      <c r="I23" s="465"/>
      <c r="J23" s="465"/>
      <c r="K23" s="465"/>
      <c r="L23" s="465"/>
      <c r="M23" s="465"/>
      <c r="N23" s="465"/>
      <c r="O23" s="465"/>
      <c r="P23" s="465"/>
      <c r="Q23" s="465"/>
    </row>
    <row r="24" spans="1:23" ht="12.75" customHeight="1" x14ac:dyDescent="0.25">
      <c r="A24" s="465"/>
      <c r="B24" s="465"/>
      <c r="C24" s="465"/>
      <c r="D24" s="465"/>
      <c r="E24" s="465"/>
      <c r="F24" s="465"/>
      <c r="G24" s="465"/>
      <c r="H24" s="465"/>
      <c r="I24" s="465"/>
      <c r="J24" s="465"/>
      <c r="K24" s="465"/>
      <c r="L24" s="465"/>
      <c r="M24" s="465"/>
      <c r="N24" s="465"/>
      <c r="O24" s="465"/>
      <c r="P24" s="465"/>
      <c r="Q24" s="465"/>
    </row>
    <row r="25" spans="1:23" ht="12.75" customHeight="1" x14ac:dyDescent="0.25">
      <c r="A25" s="465"/>
      <c r="B25" s="465"/>
      <c r="C25" s="465"/>
      <c r="D25" s="465"/>
      <c r="E25" s="465"/>
      <c r="F25" s="465"/>
      <c r="G25" s="465"/>
      <c r="H25" s="465"/>
      <c r="I25" s="465"/>
      <c r="J25" s="465"/>
      <c r="K25" s="465"/>
      <c r="L25" s="465"/>
      <c r="M25" s="465"/>
      <c r="N25" s="465"/>
      <c r="O25" s="465"/>
      <c r="P25" s="465"/>
      <c r="Q25" s="465"/>
    </row>
    <row r="26" spans="1:23" s="12" customFormat="1" ht="12.75" customHeight="1" x14ac:dyDescent="0.25">
      <c r="A26" s="465"/>
      <c r="B26" s="465"/>
      <c r="C26" s="465"/>
      <c r="D26" s="465"/>
      <c r="E26" s="465"/>
      <c r="F26" s="465"/>
      <c r="G26" s="465"/>
      <c r="H26" s="465"/>
      <c r="I26" s="465"/>
      <c r="J26" s="465"/>
      <c r="K26" s="465"/>
      <c r="L26" s="465"/>
      <c r="M26" s="465"/>
      <c r="N26" s="465"/>
      <c r="O26" s="465"/>
      <c r="P26" s="465"/>
      <c r="Q26" s="465"/>
      <c r="R26" s="14"/>
      <c r="S26" s="14"/>
      <c r="T26" s="14"/>
      <c r="U26" s="14"/>
      <c r="V26" s="14"/>
      <c r="W26" s="14"/>
    </row>
    <row r="27" spans="1:23" s="12" customFormat="1" ht="12.75" customHeight="1" x14ac:dyDescent="0.25">
      <c r="A27" s="465"/>
      <c r="B27" s="465"/>
      <c r="C27" s="465"/>
      <c r="D27" s="465"/>
      <c r="E27" s="465"/>
      <c r="F27" s="465"/>
      <c r="G27" s="465"/>
      <c r="H27" s="465"/>
      <c r="I27" s="465"/>
      <c r="J27" s="465"/>
      <c r="K27" s="465"/>
      <c r="L27" s="465"/>
      <c r="M27" s="465"/>
      <c r="N27" s="465"/>
      <c r="O27" s="465"/>
      <c r="P27" s="465"/>
      <c r="Q27" s="465"/>
      <c r="R27" s="14"/>
      <c r="S27" s="14"/>
      <c r="T27" s="14"/>
      <c r="U27" s="14"/>
      <c r="V27" s="14"/>
      <c r="W27" s="14"/>
    </row>
    <row r="28" spans="1:23" s="12" customFormat="1" ht="12.75" customHeight="1" x14ac:dyDescent="0.25">
      <c r="A28" s="465"/>
      <c r="B28" s="465"/>
      <c r="C28" s="465"/>
      <c r="D28" s="465"/>
      <c r="E28" s="465"/>
      <c r="F28" s="465"/>
      <c r="G28" s="465"/>
      <c r="H28" s="465"/>
      <c r="I28" s="465"/>
      <c r="J28" s="465"/>
      <c r="K28" s="465"/>
      <c r="L28" s="465"/>
      <c r="M28" s="465"/>
      <c r="N28" s="465"/>
      <c r="O28" s="465"/>
      <c r="P28" s="465"/>
      <c r="Q28" s="465"/>
      <c r="R28" s="14"/>
      <c r="S28" s="14"/>
      <c r="T28" s="14"/>
      <c r="U28" s="14"/>
      <c r="V28" s="14"/>
      <c r="W28" s="14"/>
    </row>
    <row r="29" spans="1:23" s="12" customFormat="1" ht="12.75" customHeight="1" x14ac:dyDescent="0.25">
      <c r="A29" s="465"/>
      <c r="B29" s="465"/>
      <c r="C29" s="465"/>
      <c r="D29" s="465"/>
      <c r="E29" s="465"/>
      <c r="F29" s="465"/>
      <c r="G29" s="465"/>
      <c r="H29" s="465"/>
      <c r="I29" s="465"/>
      <c r="J29" s="465"/>
      <c r="K29" s="465"/>
      <c r="L29" s="465"/>
      <c r="M29" s="465"/>
      <c r="N29" s="465"/>
      <c r="O29" s="465"/>
      <c r="P29" s="465"/>
      <c r="Q29" s="465"/>
      <c r="R29" s="14"/>
      <c r="S29" s="14"/>
      <c r="T29" s="14"/>
      <c r="U29" s="14"/>
      <c r="V29" s="14"/>
      <c r="W29" s="14"/>
    </row>
    <row r="30" spans="1:23" s="12" customFormat="1" ht="12.75" customHeight="1" x14ac:dyDescent="0.25">
      <c r="A30" s="465"/>
      <c r="B30" s="465"/>
      <c r="C30" s="465"/>
      <c r="D30" s="465"/>
      <c r="E30" s="465"/>
      <c r="F30" s="465"/>
      <c r="G30" s="465"/>
      <c r="H30" s="465"/>
      <c r="I30" s="465"/>
      <c r="J30" s="465"/>
      <c r="K30" s="465"/>
      <c r="L30" s="465"/>
      <c r="M30" s="465"/>
      <c r="N30" s="465"/>
      <c r="O30" s="465"/>
      <c r="P30" s="465"/>
      <c r="Q30" s="465"/>
      <c r="R30" s="14"/>
      <c r="S30" s="14"/>
      <c r="T30" s="14"/>
      <c r="U30" s="14"/>
      <c r="V30" s="14"/>
      <c r="W30" s="14"/>
    </row>
    <row r="31" spans="1:23" s="12" customFormat="1" ht="12.75" customHeight="1" x14ac:dyDescent="0.25">
      <c r="A31" s="465"/>
      <c r="B31" s="465"/>
      <c r="C31" s="465"/>
      <c r="D31" s="465"/>
      <c r="E31" s="465"/>
      <c r="F31" s="465"/>
      <c r="G31" s="465"/>
      <c r="H31" s="465"/>
      <c r="I31" s="465"/>
      <c r="J31" s="465"/>
      <c r="K31" s="465"/>
      <c r="L31" s="465"/>
      <c r="M31" s="465"/>
      <c r="N31" s="465"/>
      <c r="O31" s="465"/>
      <c r="P31" s="465"/>
      <c r="Q31" s="465"/>
      <c r="R31" s="14"/>
      <c r="S31" s="14"/>
      <c r="T31" s="14"/>
      <c r="U31" s="14"/>
      <c r="V31" s="14"/>
      <c r="W31" s="14"/>
    </row>
    <row r="32" spans="1:23" s="12" customFormat="1" ht="12.75" customHeight="1" x14ac:dyDescent="0.25">
      <c r="A32" s="465"/>
      <c r="B32" s="465"/>
      <c r="C32" s="465"/>
      <c r="D32" s="465"/>
      <c r="E32" s="465"/>
      <c r="F32" s="465"/>
      <c r="G32" s="465"/>
      <c r="H32" s="465"/>
      <c r="I32" s="465"/>
      <c r="J32" s="465"/>
      <c r="K32" s="465"/>
      <c r="L32" s="465"/>
      <c r="M32" s="465"/>
      <c r="N32" s="465"/>
      <c r="O32" s="465"/>
      <c r="P32" s="465"/>
      <c r="Q32" s="465"/>
      <c r="R32" s="14"/>
      <c r="S32" s="14"/>
      <c r="T32" s="14"/>
      <c r="U32" s="14"/>
      <c r="V32" s="14"/>
      <c r="W32" s="14"/>
    </row>
    <row r="33" spans="1:23" s="12" customFormat="1" ht="12.75" customHeight="1" x14ac:dyDescent="0.25">
      <c r="A33" s="465"/>
      <c r="B33" s="465"/>
      <c r="C33" s="465"/>
      <c r="D33" s="465"/>
      <c r="E33" s="465"/>
      <c r="F33" s="465"/>
      <c r="G33" s="465"/>
      <c r="H33" s="465"/>
      <c r="I33" s="465"/>
      <c r="J33" s="465"/>
      <c r="K33" s="465"/>
      <c r="L33" s="465"/>
      <c r="M33" s="465"/>
      <c r="N33" s="465"/>
      <c r="O33" s="465"/>
      <c r="P33" s="465"/>
      <c r="Q33" s="465"/>
      <c r="R33" s="14"/>
      <c r="S33" s="14"/>
      <c r="T33" s="14"/>
      <c r="U33" s="14"/>
      <c r="V33" s="14"/>
      <c r="W33" s="14"/>
    </row>
    <row r="34" spans="1:23" s="12" customFormat="1" ht="12.75" customHeight="1" x14ac:dyDescent="0.25">
      <c r="A34" s="465"/>
      <c r="B34" s="465"/>
      <c r="C34" s="465"/>
      <c r="D34" s="465"/>
      <c r="E34" s="465"/>
      <c r="F34" s="465"/>
      <c r="G34" s="465"/>
      <c r="H34" s="465"/>
      <c r="I34" s="465"/>
      <c r="J34" s="465"/>
      <c r="K34" s="465"/>
      <c r="L34" s="465"/>
      <c r="M34" s="465"/>
      <c r="N34" s="465"/>
      <c r="O34" s="465"/>
      <c r="P34" s="465"/>
      <c r="Q34" s="465"/>
      <c r="R34" s="14"/>
      <c r="S34" s="14"/>
      <c r="T34" s="14"/>
      <c r="U34" s="14"/>
      <c r="V34" s="14"/>
      <c r="W34" s="14"/>
    </row>
    <row r="35" spans="1:23" s="12" customFormat="1" ht="12.75" customHeight="1" x14ac:dyDescent="0.25">
      <c r="A35" s="465"/>
      <c r="B35" s="465"/>
      <c r="C35" s="465"/>
      <c r="D35" s="465"/>
      <c r="E35" s="465"/>
      <c r="F35" s="465"/>
      <c r="G35" s="465"/>
      <c r="H35" s="465"/>
      <c r="I35" s="465"/>
      <c r="J35" s="465"/>
      <c r="K35" s="465"/>
      <c r="L35" s="465"/>
      <c r="M35" s="465"/>
      <c r="N35" s="465"/>
      <c r="O35" s="465"/>
      <c r="P35" s="465"/>
      <c r="Q35" s="465"/>
      <c r="R35" s="14"/>
      <c r="S35" s="14"/>
      <c r="T35" s="14"/>
      <c r="U35" s="14"/>
      <c r="V35" s="14"/>
      <c r="W35" s="14"/>
    </row>
    <row r="36" spans="1:23" s="12" customFormat="1" ht="12.75" customHeight="1" x14ac:dyDescent="0.25">
      <c r="A36" s="465"/>
      <c r="B36" s="465"/>
      <c r="C36" s="465"/>
      <c r="D36" s="465"/>
      <c r="E36" s="465"/>
      <c r="F36" s="465"/>
      <c r="G36" s="465"/>
      <c r="H36" s="465"/>
      <c r="I36" s="465"/>
      <c r="J36" s="465"/>
      <c r="K36" s="465"/>
      <c r="L36" s="465"/>
      <c r="M36" s="465"/>
      <c r="N36" s="465"/>
      <c r="O36" s="465"/>
      <c r="P36" s="465"/>
      <c r="Q36" s="465"/>
      <c r="R36" s="14"/>
      <c r="S36" s="14"/>
      <c r="T36" s="14"/>
      <c r="U36" s="14"/>
      <c r="V36" s="14"/>
      <c r="W36" s="14"/>
    </row>
    <row r="37" spans="1:23" s="12" customFormat="1" ht="12.75" hidden="1" customHeight="1" x14ac:dyDescent="0.25">
      <c r="A37" s="465"/>
      <c r="B37" s="465"/>
      <c r="C37" s="465"/>
      <c r="D37" s="465"/>
      <c r="E37" s="465"/>
      <c r="F37" s="465"/>
      <c r="G37" s="465"/>
      <c r="H37" s="465"/>
      <c r="I37" s="465"/>
      <c r="J37" s="465"/>
      <c r="K37" s="465"/>
      <c r="L37" s="465"/>
      <c r="M37" s="465"/>
      <c r="N37" s="465"/>
      <c r="O37" s="465"/>
      <c r="P37" s="465"/>
      <c r="Q37" s="465"/>
      <c r="R37" s="14"/>
      <c r="S37" s="14"/>
      <c r="T37" s="14"/>
      <c r="U37" s="14"/>
      <c r="V37" s="14"/>
      <c r="W37" s="14"/>
    </row>
    <row r="38" spans="1:23" s="12" customFormat="1" ht="12.75" hidden="1" customHeight="1" x14ac:dyDescent="0.25">
      <c r="A38" s="465"/>
      <c r="B38" s="465"/>
      <c r="C38" s="465"/>
      <c r="D38" s="465"/>
      <c r="E38" s="465"/>
      <c r="F38" s="465"/>
      <c r="G38" s="465"/>
      <c r="H38" s="465"/>
      <c r="I38" s="465"/>
      <c r="J38" s="465"/>
      <c r="K38" s="465"/>
      <c r="L38" s="465"/>
      <c r="M38" s="465"/>
      <c r="N38" s="465"/>
      <c r="O38" s="465"/>
      <c r="P38" s="465"/>
      <c r="Q38" s="465"/>
      <c r="R38" s="14"/>
      <c r="S38" s="14"/>
      <c r="T38" s="14"/>
      <c r="U38" s="14"/>
      <c r="V38" s="14"/>
      <c r="W38" s="14"/>
    </row>
    <row r="39" spans="1:23" s="12" customFormat="1" ht="12.75" customHeight="1" thickBot="1" x14ac:dyDescent="0.3">
      <c r="A39" s="465"/>
      <c r="B39" s="465"/>
      <c r="C39" s="465"/>
      <c r="D39" s="465"/>
      <c r="E39" s="465"/>
      <c r="F39" s="465"/>
      <c r="G39" s="465"/>
      <c r="H39" s="465"/>
      <c r="I39" s="465"/>
      <c r="J39" s="465"/>
      <c r="K39" s="465"/>
      <c r="L39" s="465"/>
      <c r="M39" s="465"/>
      <c r="N39" s="465"/>
      <c r="O39" s="465"/>
      <c r="P39" s="465"/>
      <c r="Q39" s="465"/>
      <c r="R39" s="14"/>
      <c r="S39" s="14"/>
      <c r="T39" s="14"/>
      <c r="U39" s="14"/>
      <c r="V39" s="14"/>
      <c r="W39" s="14"/>
    </row>
    <row r="40" spans="1:23" s="158" customFormat="1" ht="15.75" hidden="1" customHeight="1" x14ac:dyDescent="0.35">
      <c r="B40" s="518" t="s">
        <v>18</v>
      </c>
      <c r="C40" s="519"/>
      <c r="D40" s="519"/>
      <c r="E40" s="519"/>
      <c r="F40" s="520"/>
      <c r="G40" s="159"/>
      <c r="H40" s="521"/>
      <c r="I40" s="521"/>
      <c r="J40" s="521"/>
      <c r="K40" s="521"/>
      <c r="L40" s="521"/>
      <c r="M40" s="521"/>
      <c r="N40" s="160"/>
      <c r="O40" s="161"/>
      <c r="P40" s="162"/>
      <c r="Q40" s="160"/>
      <c r="R40" s="160"/>
      <c r="S40" s="160"/>
      <c r="T40" s="160"/>
      <c r="U40" s="160"/>
      <c r="V40" s="160"/>
      <c r="W40" s="160"/>
    </row>
    <row r="41" spans="1:23" s="158" customFormat="1" ht="8.25" hidden="1" customHeight="1" x14ac:dyDescent="0.35">
      <c r="B41" s="163"/>
      <c r="C41" s="164"/>
      <c r="D41" s="165"/>
      <c r="E41" s="166"/>
      <c r="F41" s="167"/>
      <c r="G41" s="164"/>
      <c r="H41" s="164"/>
      <c r="I41" s="159"/>
      <c r="J41" s="168"/>
      <c r="K41" s="168"/>
      <c r="L41" s="166"/>
      <c r="M41" s="169"/>
      <c r="N41" s="160"/>
      <c r="O41" s="170"/>
      <c r="P41" s="522"/>
      <c r="Q41" s="160"/>
      <c r="R41" s="160"/>
      <c r="S41" s="160"/>
      <c r="T41" s="160"/>
      <c r="U41" s="160"/>
      <c r="V41" s="160"/>
      <c r="W41" s="160"/>
    </row>
    <row r="42" spans="1:23" s="158" customFormat="1" ht="15.75" hidden="1" customHeight="1" x14ac:dyDescent="0.35">
      <c r="B42" s="163"/>
      <c r="C42" s="171" t="s">
        <v>31</v>
      </c>
      <c r="D42" s="172" t="s">
        <v>32</v>
      </c>
      <c r="E42" s="173">
        <v>51</v>
      </c>
      <c r="F42" s="174" t="s">
        <v>1</v>
      </c>
      <c r="G42" s="175"/>
      <c r="H42" s="164"/>
      <c r="I42" s="170"/>
      <c r="J42" s="523"/>
      <c r="K42" s="523"/>
      <c r="L42" s="176"/>
      <c r="M42" s="169"/>
      <c r="N42" s="160"/>
      <c r="O42" s="177"/>
      <c r="P42" s="522"/>
      <c r="Q42" s="160"/>
      <c r="R42" s="160"/>
      <c r="S42" s="160"/>
      <c r="T42" s="160"/>
      <c r="U42" s="160"/>
      <c r="V42" s="160"/>
      <c r="W42" s="160"/>
    </row>
    <row r="43" spans="1:23" s="158" customFormat="1" ht="3.25" hidden="1" customHeight="1" x14ac:dyDescent="0.35">
      <c r="B43" s="163"/>
      <c r="C43" s="170"/>
      <c r="D43" s="177"/>
      <c r="E43" s="178"/>
      <c r="F43" s="174"/>
      <c r="G43" s="164"/>
      <c r="H43" s="164"/>
      <c r="I43" s="170"/>
      <c r="J43" s="179"/>
      <c r="K43" s="179"/>
      <c r="L43" s="180"/>
      <c r="M43" s="169"/>
      <c r="N43" s="160"/>
      <c r="O43" s="181"/>
      <c r="P43" s="522"/>
      <c r="Q43" s="160"/>
      <c r="R43" s="160"/>
      <c r="S43" s="160"/>
      <c r="T43" s="160"/>
      <c r="U43" s="160"/>
      <c r="V43" s="160"/>
      <c r="W43" s="160"/>
    </row>
    <row r="44" spans="1:23" s="158" customFormat="1" ht="15.5" hidden="1" x14ac:dyDescent="0.35">
      <c r="B44" s="163"/>
      <c r="C44" s="171" t="s">
        <v>19</v>
      </c>
      <c r="D44" s="172" t="s">
        <v>20</v>
      </c>
      <c r="E44" s="173">
        <v>51</v>
      </c>
      <c r="F44" s="174" t="s">
        <v>1</v>
      </c>
      <c r="G44" s="175"/>
      <c r="H44" s="164"/>
      <c r="I44" s="170"/>
      <c r="J44" s="523"/>
      <c r="K44" s="523"/>
      <c r="L44" s="176"/>
      <c r="M44" s="169"/>
      <c r="N44" s="160"/>
      <c r="O44" s="182"/>
      <c r="P44" s="522"/>
      <c r="Q44" s="160"/>
      <c r="R44" s="160"/>
      <c r="S44" s="160"/>
      <c r="T44" s="160"/>
      <c r="U44" s="160"/>
      <c r="V44" s="160"/>
      <c r="W44" s="160"/>
    </row>
    <row r="45" spans="1:23" s="158" customFormat="1" ht="3.25" hidden="1" customHeight="1" x14ac:dyDescent="0.35">
      <c r="B45" s="163"/>
      <c r="C45" s="183"/>
      <c r="D45" s="184"/>
      <c r="E45" s="227"/>
      <c r="F45" s="174"/>
      <c r="G45" s="175"/>
      <c r="H45" s="164"/>
      <c r="I45" s="170"/>
      <c r="J45" s="221"/>
      <c r="K45" s="221"/>
      <c r="L45" s="176"/>
      <c r="M45" s="169"/>
      <c r="N45" s="160"/>
      <c r="O45" s="222"/>
      <c r="P45" s="522"/>
      <c r="Q45" s="160"/>
      <c r="R45" s="160"/>
      <c r="S45" s="160"/>
      <c r="T45" s="160"/>
      <c r="U45" s="160"/>
      <c r="V45" s="160"/>
      <c r="W45" s="160"/>
    </row>
    <row r="46" spans="1:23" s="158" customFormat="1" ht="15.5" hidden="1" x14ac:dyDescent="0.35">
      <c r="B46" s="163"/>
      <c r="C46" s="171" t="s">
        <v>77</v>
      </c>
      <c r="D46" s="186" t="s">
        <v>78</v>
      </c>
      <c r="E46" s="173">
        <v>0</v>
      </c>
      <c r="F46" s="174" t="s">
        <v>1</v>
      </c>
      <c r="G46" s="175"/>
      <c r="H46" s="164"/>
      <c r="I46" s="170"/>
      <c r="J46" s="221"/>
      <c r="K46" s="221"/>
      <c r="L46" s="176"/>
      <c r="M46" s="169"/>
      <c r="N46" s="160"/>
      <c r="O46" s="222"/>
      <c r="P46" s="522"/>
      <c r="Q46" s="160"/>
      <c r="R46" s="160"/>
      <c r="S46" s="160"/>
      <c r="T46" s="160"/>
      <c r="U46" s="160"/>
      <c r="V46" s="160"/>
      <c r="W46" s="160"/>
    </row>
    <row r="47" spans="1:23" s="158" customFormat="1" ht="3.25" hidden="1" customHeight="1" x14ac:dyDescent="0.35">
      <c r="B47" s="163"/>
      <c r="C47" s="183"/>
      <c r="D47" s="184"/>
      <c r="E47" s="185"/>
      <c r="F47" s="174"/>
      <c r="G47" s="175"/>
      <c r="H47" s="164"/>
      <c r="I47" s="170"/>
      <c r="J47" s="179"/>
      <c r="K47" s="179"/>
      <c r="L47" s="180"/>
      <c r="M47" s="169"/>
      <c r="N47" s="160"/>
      <c r="O47" s="181"/>
      <c r="P47" s="522"/>
      <c r="Q47" s="160"/>
      <c r="R47" s="160"/>
      <c r="S47" s="160"/>
      <c r="T47" s="160"/>
      <c r="U47" s="160"/>
      <c r="V47" s="160"/>
      <c r="W47" s="160"/>
    </row>
    <row r="48" spans="1:23" s="158" customFormat="1" ht="15.5" hidden="1" x14ac:dyDescent="0.35">
      <c r="B48" s="163"/>
      <c r="C48" s="171" t="s">
        <v>25</v>
      </c>
      <c r="D48" s="186" t="s">
        <v>38</v>
      </c>
      <c r="E48" s="173">
        <v>35</v>
      </c>
      <c r="F48" s="174" t="s">
        <v>1</v>
      </c>
      <c r="G48" s="175"/>
      <c r="H48" s="164"/>
      <c r="I48" s="170"/>
      <c r="J48" s="524"/>
      <c r="K48" s="524"/>
      <c r="L48" s="176"/>
      <c r="M48" s="169"/>
      <c r="N48" s="160"/>
      <c r="O48" s="182"/>
      <c r="P48" s="522"/>
      <c r="Q48" s="160"/>
      <c r="R48" s="160"/>
      <c r="S48" s="160"/>
      <c r="T48" s="160"/>
      <c r="U48" s="160"/>
      <c r="V48" s="160"/>
      <c r="W48" s="160"/>
    </row>
    <row r="49" spans="2:23" s="158" customFormat="1" ht="3.25" hidden="1" customHeight="1" x14ac:dyDescent="0.35">
      <c r="B49" s="163"/>
      <c r="C49" s="183"/>
      <c r="D49" s="184"/>
      <c r="E49" s="185"/>
      <c r="F49" s="174"/>
      <c r="G49" s="175"/>
      <c r="H49" s="164"/>
      <c r="I49" s="164"/>
      <c r="J49" s="165"/>
      <c r="K49" s="165"/>
      <c r="L49" s="166"/>
      <c r="M49" s="169"/>
      <c r="N49" s="160"/>
      <c r="O49" s="181"/>
      <c r="P49" s="522"/>
      <c r="Q49" s="160"/>
      <c r="R49" s="160"/>
      <c r="S49" s="160"/>
      <c r="T49" s="160"/>
      <c r="U49" s="160"/>
      <c r="V49" s="160"/>
      <c r="W49" s="160"/>
    </row>
    <row r="50" spans="2:23" s="158" customFormat="1" ht="15.75" hidden="1" customHeight="1" x14ac:dyDescent="0.35">
      <c r="B50" s="163"/>
      <c r="C50" s="171" t="s">
        <v>21</v>
      </c>
      <c r="D50" s="186" t="s">
        <v>22</v>
      </c>
      <c r="E50" s="173">
        <v>3</v>
      </c>
      <c r="F50" s="174" t="s">
        <v>1</v>
      </c>
      <c r="G50" s="175"/>
      <c r="H50" s="164"/>
      <c r="I50" s="525"/>
      <c r="J50" s="525"/>
      <c r="K50" s="525"/>
      <c r="L50" s="525"/>
      <c r="M50" s="187"/>
      <c r="N50" s="160"/>
      <c r="O50" s="182"/>
      <c r="P50" s="522"/>
      <c r="Q50" s="160"/>
      <c r="R50" s="160"/>
      <c r="S50" s="160"/>
      <c r="T50" s="160"/>
      <c r="U50" s="160"/>
      <c r="V50" s="160"/>
      <c r="W50" s="160"/>
    </row>
    <row r="51" spans="2:23" s="158" customFormat="1" ht="3.25" hidden="1" customHeight="1" x14ac:dyDescent="0.35">
      <c r="B51" s="163"/>
      <c r="C51" s="183"/>
      <c r="D51" s="184"/>
      <c r="E51" s="185"/>
      <c r="F51" s="174"/>
      <c r="G51" s="175"/>
      <c r="H51" s="164"/>
      <c r="I51" s="177"/>
      <c r="J51" s="188"/>
      <c r="K51" s="188"/>
      <c r="L51" s="189"/>
      <c r="M51" s="190"/>
      <c r="N51" s="160"/>
      <c r="O51" s="181"/>
      <c r="P51" s="522"/>
      <c r="Q51" s="160"/>
      <c r="R51" s="160"/>
      <c r="S51" s="160"/>
      <c r="T51" s="160"/>
      <c r="U51" s="160"/>
      <c r="V51" s="160"/>
      <c r="W51" s="160"/>
    </row>
    <row r="52" spans="2:23" s="158" customFormat="1" ht="15.75" hidden="1" customHeight="1" x14ac:dyDescent="0.35">
      <c r="B52" s="163"/>
      <c r="C52" s="171" t="s">
        <v>29</v>
      </c>
      <c r="D52" s="186" t="s">
        <v>24</v>
      </c>
      <c r="E52" s="173">
        <v>3</v>
      </c>
      <c r="F52" s="174" t="s">
        <v>1</v>
      </c>
      <c r="G52" s="175"/>
      <c r="H52" s="164"/>
      <c r="I52" s="191"/>
      <c r="J52" s="525"/>
      <c r="K52" s="525"/>
      <c r="L52" s="178"/>
      <c r="M52" s="190"/>
      <c r="N52" s="160"/>
      <c r="O52" s="177"/>
      <c r="P52" s="522"/>
      <c r="Q52" s="160"/>
      <c r="R52" s="160"/>
      <c r="S52" s="160"/>
      <c r="T52" s="160"/>
      <c r="U52" s="160"/>
      <c r="V52" s="160"/>
      <c r="W52" s="160"/>
    </row>
    <row r="53" spans="2:23" s="158" customFormat="1" ht="8.15" hidden="1" customHeight="1" x14ac:dyDescent="0.35">
      <c r="B53" s="192"/>
      <c r="C53" s="193"/>
      <c r="D53" s="194"/>
      <c r="E53" s="195"/>
      <c r="F53" s="196"/>
      <c r="G53" s="164"/>
      <c r="H53" s="164"/>
      <c r="I53" s="164"/>
      <c r="J53" s="164"/>
      <c r="K53" s="164"/>
      <c r="L53" s="164"/>
      <c r="M53" s="164"/>
      <c r="N53" s="160"/>
      <c r="O53" s="160"/>
      <c r="P53" s="160"/>
      <c r="Q53" s="160"/>
      <c r="R53" s="160"/>
      <c r="S53" s="160"/>
      <c r="T53" s="160"/>
      <c r="U53" s="160"/>
      <c r="V53" s="160"/>
      <c r="W53" s="160"/>
    </row>
    <row r="54" spans="2:23" s="158" customFormat="1" ht="8.15" hidden="1" customHeight="1" thickBot="1" x14ac:dyDescent="0.4">
      <c r="B54" s="177"/>
      <c r="C54" s="170"/>
      <c r="D54" s="197"/>
      <c r="E54" s="189"/>
      <c r="F54" s="190"/>
      <c r="G54" s="177"/>
      <c r="H54" s="177"/>
      <c r="I54" s="177"/>
      <c r="J54" s="177"/>
      <c r="K54" s="177"/>
      <c r="L54" s="177"/>
      <c r="M54" s="177"/>
      <c r="N54" s="160"/>
      <c r="O54" s="160"/>
      <c r="P54" s="160"/>
      <c r="Q54" s="160"/>
      <c r="R54" s="160"/>
      <c r="S54" s="160"/>
      <c r="T54" s="160"/>
      <c r="U54" s="160"/>
      <c r="V54" s="160"/>
      <c r="W54" s="160"/>
    </row>
    <row r="55" spans="2:23" s="46" customFormat="1" ht="15.75" customHeight="1" thickBot="1" x14ac:dyDescent="0.4">
      <c r="B55" s="449" t="str">
        <f>Übersetzungstabelle!$A$28</f>
        <v>Benutzer-Eingabe</v>
      </c>
      <c r="C55" s="450"/>
      <c r="D55" s="450"/>
      <c r="E55" s="450"/>
      <c r="F55" s="451"/>
      <c r="G55" s="58"/>
      <c r="H55" s="452" t="str">
        <f>Übersetzungstabelle!$A$54</f>
        <v>Auto-Berechnung Glasmaße und Profillänge</v>
      </c>
      <c r="I55" s="453"/>
      <c r="J55" s="453"/>
      <c r="K55" s="453"/>
      <c r="L55" s="453"/>
      <c r="M55" s="454"/>
      <c r="N55" s="51"/>
      <c r="O55" s="120"/>
      <c r="P55" s="129" t="str">
        <f>Übersetzungstabelle!$A$96</f>
        <v>Legende</v>
      </c>
      <c r="Q55" s="51"/>
      <c r="R55" s="51"/>
      <c r="S55" s="51"/>
      <c r="T55" s="51"/>
      <c r="U55" s="51"/>
      <c r="V55" s="51"/>
      <c r="W55" s="51"/>
    </row>
    <row r="56" spans="2:23" s="57" customFormat="1" ht="8.25" customHeight="1" x14ac:dyDescent="0.35">
      <c r="B56" s="244"/>
      <c r="C56" s="156"/>
      <c r="D56" s="156"/>
      <c r="E56" s="156"/>
      <c r="F56" s="245"/>
      <c r="G56" s="156"/>
      <c r="H56" s="246"/>
      <c r="I56" s="156"/>
      <c r="J56" s="156"/>
      <c r="K56" s="156"/>
      <c r="L56" s="156"/>
      <c r="M56" s="247"/>
      <c r="N56" s="224"/>
      <c r="O56" s="248"/>
      <c r="P56" s="249"/>
      <c r="Q56" s="224"/>
      <c r="R56" s="224"/>
      <c r="S56" s="224"/>
      <c r="T56" s="224"/>
      <c r="U56" s="224"/>
      <c r="V56" s="224"/>
      <c r="W56" s="224"/>
    </row>
    <row r="57" spans="2:23" s="46" customFormat="1" ht="15.75" customHeight="1" x14ac:dyDescent="0.35">
      <c r="B57" s="60"/>
      <c r="C57" s="86" t="s">
        <v>0</v>
      </c>
      <c r="D57" s="87" t="str">
        <f>Übersetzungstabelle!$A$36</f>
        <v>Lichte Weite (bauseits)</v>
      </c>
      <c r="E57" s="27">
        <v>2000</v>
      </c>
      <c r="F57" s="19" t="s">
        <v>1</v>
      </c>
      <c r="G57" s="67"/>
      <c r="H57" s="235"/>
      <c r="I57" s="86" t="s">
        <v>14</v>
      </c>
      <c r="J57" s="455" t="str">
        <f>Übersetzungstabelle!$A$58</f>
        <v>Glashöhe Schiebeflügel</v>
      </c>
      <c r="K57" s="456"/>
      <c r="L57" s="106">
        <f>$E$59-$E$42</f>
        <v>2199</v>
      </c>
      <c r="M57" s="239" t="s">
        <v>1</v>
      </c>
      <c r="N57" s="51"/>
      <c r="O57" s="29"/>
      <c r="P57" s="457" t="str">
        <f>Übersetzungstabelle!$A$101</f>
        <v>H = Systemhöhe
HF = Glashöhe Festflügel
HS = Glashöhe Schiebeflügel
LS = Länge Laufschiene/Blende
LW = Lichte Weite (bauseits)
LWt = Lichte Weite (Durchgangsbreite)
WF = Glasbreite Festflügel
WS = Glasbreite Schiebeflügel (mit Griff)
WFZ = Zusatzbreite Festflügel
WSZ = Zusatzbreite Schiebeflügel für Griff</v>
      </c>
      <c r="Q57" s="51"/>
      <c r="R57" s="51"/>
      <c r="S57" s="51"/>
      <c r="T57" s="51"/>
      <c r="U57" s="51"/>
      <c r="V57" s="51"/>
      <c r="W57" s="51"/>
    </row>
    <row r="58" spans="2:23" s="46" customFormat="1" ht="3.25" customHeight="1" x14ac:dyDescent="0.35">
      <c r="B58" s="60"/>
      <c r="C58" s="88"/>
      <c r="D58" s="54"/>
      <c r="E58" s="96"/>
      <c r="F58" s="19"/>
      <c r="G58" s="62"/>
      <c r="H58" s="235"/>
      <c r="I58" s="88"/>
      <c r="J58" s="126"/>
      <c r="K58" s="126"/>
      <c r="L58" s="96"/>
      <c r="M58" s="239"/>
      <c r="N58" s="51"/>
      <c r="O58" s="35"/>
      <c r="P58" s="457"/>
      <c r="Q58" s="51"/>
      <c r="R58" s="51"/>
      <c r="S58" s="51"/>
      <c r="T58" s="51"/>
      <c r="U58" s="51"/>
      <c r="V58" s="51"/>
      <c r="W58" s="51"/>
    </row>
    <row r="59" spans="2:23" s="46" customFormat="1" ht="15.5" x14ac:dyDescent="0.35">
      <c r="B59" s="60"/>
      <c r="C59" s="86" t="s">
        <v>11</v>
      </c>
      <c r="D59" s="87" t="str">
        <f>Übersetzungstabelle!$A$37</f>
        <v>Systemhöhe</v>
      </c>
      <c r="E59" s="27">
        <v>2250</v>
      </c>
      <c r="F59" s="19" t="s">
        <v>1</v>
      </c>
      <c r="G59" s="67"/>
      <c r="H59" s="235"/>
      <c r="I59" s="86" t="s">
        <v>43</v>
      </c>
      <c r="J59" s="455" t="str">
        <f>Übersetzungstabelle!$A$59</f>
        <v>Glashöhe Festflügel</v>
      </c>
      <c r="K59" s="456"/>
      <c r="L59" s="106">
        <f>$E$59-$E$44</f>
        <v>2199</v>
      </c>
      <c r="M59" s="239" t="s">
        <v>1</v>
      </c>
      <c r="N59" s="51"/>
      <c r="O59" s="36"/>
      <c r="P59" s="457"/>
      <c r="Q59" s="51"/>
      <c r="R59" s="51"/>
      <c r="S59" s="51"/>
      <c r="T59" s="51"/>
      <c r="U59" s="51"/>
      <c r="V59" s="51"/>
      <c r="W59" s="51"/>
    </row>
    <row r="60" spans="2:23" s="46" customFormat="1" ht="3.25" customHeight="1" x14ac:dyDescent="0.35">
      <c r="B60" s="60"/>
      <c r="C60" s="90"/>
      <c r="D60" s="98"/>
      <c r="E60" s="99"/>
      <c r="F60" s="19"/>
      <c r="G60" s="67"/>
      <c r="H60" s="235"/>
      <c r="I60" s="54"/>
      <c r="J60" s="126"/>
      <c r="K60" s="126"/>
      <c r="L60" s="96"/>
      <c r="M60" s="239"/>
      <c r="N60" s="51"/>
      <c r="O60" s="35"/>
      <c r="P60" s="457"/>
      <c r="Q60" s="51"/>
      <c r="R60" s="51"/>
      <c r="S60" s="51"/>
      <c r="T60" s="51"/>
      <c r="U60" s="51"/>
      <c r="V60" s="51"/>
      <c r="W60" s="51"/>
    </row>
    <row r="61" spans="2:23" s="46" customFormat="1" ht="15.5" x14ac:dyDescent="0.35">
      <c r="B61" s="60"/>
      <c r="C61" s="100"/>
      <c r="D61" s="101" t="str">
        <f>Übersetzungstabelle!$A$38</f>
        <v>Glasstärke Schiebeflügel</v>
      </c>
      <c r="E61" s="42">
        <v>10</v>
      </c>
      <c r="F61" s="19" t="s">
        <v>1</v>
      </c>
      <c r="G61" s="67"/>
      <c r="H61" s="235"/>
      <c r="I61" s="86" t="s">
        <v>15</v>
      </c>
      <c r="J61" s="455" t="str">
        <f>Übersetzungstabelle!$A$60</f>
        <v>Glasbreite Schiebeflügel</v>
      </c>
      <c r="K61" s="456"/>
      <c r="L61" s="106">
        <f>0.5*(E57-E68+E65+E48-E50)</f>
        <v>1064.5</v>
      </c>
      <c r="M61" s="239" t="s">
        <v>1</v>
      </c>
      <c r="N61" s="51"/>
      <c r="O61" s="36"/>
      <c r="P61" s="457"/>
      <c r="Q61" s="51"/>
      <c r="R61" s="51"/>
      <c r="S61" s="51"/>
      <c r="T61" s="51"/>
      <c r="U61" s="51"/>
      <c r="V61" s="51"/>
      <c r="W61" s="51"/>
    </row>
    <row r="62" spans="2:23" s="46" customFormat="1" ht="3.25" customHeight="1" x14ac:dyDescent="0.35">
      <c r="B62" s="60"/>
      <c r="C62" s="90"/>
      <c r="D62" s="98"/>
      <c r="E62" s="99"/>
      <c r="F62" s="19"/>
      <c r="G62" s="67"/>
      <c r="H62" s="235"/>
      <c r="I62" s="54"/>
      <c r="J62" s="84"/>
      <c r="K62" s="84"/>
      <c r="L62" s="96"/>
      <c r="M62" s="239"/>
      <c r="N62" s="51"/>
      <c r="O62" s="35"/>
      <c r="P62" s="457"/>
      <c r="Q62" s="51"/>
      <c r="R62" s="51"/>
      <c r="S62" s="51"/>
      <c r="T62" s="51"/>
      <c r="U62" s="51"/>
      <c r="V62" s="51"/>
      <c r="W62" s="51"/>
    </row>
    <row r="63" spans="2:23" s="46" customFormat="1" ht="15.75" customHeight="1" x14ac:dyDescent="0.35">
      <c r="B63" s="60"/>
      <c r="C63" s="100"/>
      <c r="D63" s="101" t="str">
        <f>Übersetzungstabelle!$A$40</f>
        <v>Glasstärke Festflügel</v>
      </c>
      <c r="E63" s="42">
        <v>10</v>
      </c>
      <c r="F63" s="19" t="s">
        <v>1</v>
      </c>
      <c r="G63" s="67"/>
      <c r="H63" s="235"/>
      <c r="I63" s="86" t="s">
        <v>44</v>
      </c>
      <c r="J63" s="455" t="str">
        <f>Übersetzungstabelle!$A$61</f>
        <v>Glasbreite Festflügel</v>
      </c>
      <c r="K63" s="456"/>
      <c r="L63" s="106">
        <f>$L$61-$E$65+$E$68-$E$46</f>
        <v>967.5</v>
      </c>
      <c r="M63" s="239" t="s">
        <v>1</v>
      </c>
      <c r="N63" s="51"/>
      <c r="O63" s="36"/>
      <c r="P63" s="457"/>
      <c r="Q63" s="51"/>
      <c r="R63" s="51"/>
      <c r="S63" s="51"/>
      <c r="T63" s="51"/>
      <c r="U63" s="51"/>
      <c r="V63" s="51"/>
      <c r="W63" s="51"/>
    </row>
    <row r="64" spans="2:23" s="46" customFormat="1" ht="3.25" customHeight="1" x14ac:dyDescent="0.35">
      <c r="B64" s="60"/>
      <c r="C64" s="88"/>
      <c r="D64" s="102"/>
      <c r="E64" s="103"/>
      <c r="F64" s="19"/>
      <c r="G64" s="67"/>
      <c r="H64" s="235"/>
      <c r="I64" s="54"/>
      <c r="J64" s="84"/>
      <c r="K64" s="84"/>
      <c r="L64" s="96"/>
      <c r="M64" s="239"/>
      <c r="N64" s="51"/>
      <c r="O64" s="35"/>
      <c r="P64" s="457"/>
      <c r="Q64" s="51"/>
      <c r="R64" s="51"/>
      <c r="S64" s="51"/>
      <c r="T64" s="51"/>
      <c r="U64" s="51"/>
      <c r="V64" s="51"/>
      <c r="W64" s="51"/>
    </row>
    <row r="65" spans="2:23" s="46" customFormat="1" ht="15.65" customHeight="1" x14ac:dyDescent="0.35">
      <c r="B65" s="60"/>
      <c r="C65" s="385" t="s">
        <v>13</v>
      </c>
      <c r="D65" s="466" t="str">
        <f>Übersetzungstabelle!$A$41</f>
        <v>Zusatzbreite Schiebeflügel
für Griff</v>
      </c>
      <c r="E65" s="386">
        <v>100</v>
      </c>
      <c r="F65" s="19" t="s">
        <v>1</v>
      </c>
      <c r="G65" s="67"/>
      <c r="H65" s="235"/>
      <c r="I65" s="86" t="s">
        <v>17</v>
      </c>
      <c r="J65" s="459" t="str">
        <f>Übersetzungstabelle!A62</f>
        <v>Länge Laufschiene/Blende</v>
      </c>
      <c r="K65" s="460"/>
      <c r="L65" s="106">
        <f>E57</f>
        <v>2000</v>
      </c>
      <c r="M65" s="239" t="s">
        <v>1</v>
      </c>
      <c r="N65" s="51"/>
      <c r="O65" s="29"/>
      <c r="P65" s="457"/>
      <c r="Q65" s="51"/>
      <c r="R65" s="51"/>
      <c r="S65" s="51"/>
      <c r="T65" s="51"/>
      <c r="U65" s="51"/>
      <c r="V65" s="51"/>
      <c r="W65" s="51"/>
    </row>
    <row r="66" spans="2:23" s="46" customFormat="1" ht="15.65" customHeight="1" x14ac:dyDescent="0.35">
      <c r="B66" s="60"/>
      <c r="C66" s="88"/>
      <c r="D66" s="467"/>
      <c r="E66" s="394"/>
      <c r="F66" s="19"/>
      <c r="G66" s="67"/>
      <c r="H66" s="235"/>
      <c r="I66" s="504" t="str">
        <f>IF(L65&gt;4996,Übersetzungstabelle!$A$89,"")</f>
        <v/>
      </c>
      <c r="J66" s="504"/>
      <c r="K66" s="504"/>
      <c r="L66" s="504"/>
      <c r="M66" s="239"/>
      <c r="N66" s="51"/>
      <c r="O66" s="29"/>
      <c r="P66" s="457"/>
      <c r="Q66" s="51"/>
      <c r="R66" s="51"/>
      <c r="S66" s="51"/>
      <c r="T66" s="51"/>
      <c r="U66" s="51"/>
      <c r="V66" s="51"/>
      <c r="W66" s="51"/>
    </row>
    <row r="67" spans="2:23" s="46" customFormat="1" ht="3.25" customHeight="1" x14ac:dyDescent="0.35">
      <c r="B67" s="60"/>
      <c r="C67" s="88"/>
      <c r="D67" s="102"/>
      <c r="E67" s="103"/>
      <c r="F67" s="19"/>
      <c r="G67" s="67"/>
      <c r="H67" s="235"/>
      <c r="I67" s="54"/>
      <c r="J67" s="126"/>
      <c r="K67" s="126"/>
      <c r="L67" s="96"/>
      <c r="M67" s="239"/>
      <c r="N67" s="51"/>
      <c r="O67" s="104"/>
      <c r="P67" s="457"/>
      <c r="Q67" s="51"/>
      <c r="R67" s="51"/>
      <c r="S67" s="51"/>
      <c r="T67" s="51"/>
      <c r="U67" s="51"/>
      <c r="V67" s="51"/>
      <c r="W67" s="51"/>
    </row>
    <row r="68" spans="2:23" s="46" customFormat="1" ht="15.65" customHeight="1" x14ac:dyDescent="0.35">
      <c r="B68" s="60"/>
      <c r="C68" s="385" t="s">
        <v>39</v>
      </c>
      <c r="D68" s="466" t="str">
        <f>Übersetzungstabelle!$A$42</f>
        <v>Zusatzbreite Festflügel
(≥ 3 mm)</v>
      </c>
      <c r="E68" s="392">
        <v>3</v>
      </c>
      <c r="F68" s="19" t="s">
        <v>1</v>
      </c>
      <c r="G68" s="67"/>
      <c r="H68" s="235"/>
      <c r="I68" s="86"/>
      <c r="J68" s="516" t="str">
        <f>Übersetzungstabelle!$A$65</f>
        <v>Länge Abdeckprofil</v>
      </c>
      <c r="K68" s="517"/>
      <c r="L68" s="228">
        <f>$E$57-$L$63-$E$46</f>
        <v>1032.5</v>
      </c>
      <c r="M68" s="239" t="s">
        <v>1</v>
      </c>
      <c r="N68" s="51"/>
      <c r="O68" s="104"/>
      <c r="P68" s="457"/>
      <c r="Q68" s="51"/>
      <c r="R68" s="51"/>
      <c r="S68" s="51"/>
      <c r="T68" s="51"/>
      <c r="U68" s="51"/>
      <c r="V68" s="51"/>
      <c r="W68" s="51"/>
    </row>
    <row r="69" spans="2:23" s="46" customFormat="1" ht="15.65" customHeight="1" x14ac:dyDescent="0.35">
      <c r="B69" s="60"/>
      <c r="C69" s="88"/>
      <c r="D69" s="467"/>
      <c r="E69" s="393"/>
      <c r="F69" s="19"/>
      <c r="G69" s="67"/>
      <c r="H69" s="235"/>
      <c r="I69" s="504" t="str">
        <f>IF(L68&gt;2996,Übersetzungstabelle!$A$89,"")</f>
        <v/>
      </c>
      <c r="J69" s="504"/>
      <c r="K69" s="504"/>
      <c r="L69" s="504"/>
      <c r="M69" s="239"/>
      <c r="N69" s="51"/>
      <c r="O69" s="104"/>
      <c r="P69" s="457"/>
      <c r="Q69" s="51"/>
      <c r="R69" s="51"/>
      <c r="S69" s="51"/>
      <c r="T69" s="51"/>
      <c r="U69" s="51"/>
      <c r="V69" s="51"/>
      <c r="W69" s="51"/>
    </row>
    <row r="70" spans="2:23" s="46" customFormat="1" ht="3.25" customHeight="1" x14ac:dyDescent="0.35">
      <c r="B70" s="60"/>
      <c r="C70" s="88"/>
      <c r="D70" s="102"/>
      <c r="E70" s="103"/>
      <c r="F70" s="19"/>
      <c r="G70" s="67"/>
      <c r="H70" s="235"/>
      <c r="I70" s="54"/>
      <c r="J70" s="102"/>
      <c r="K70" s="102"/>
      <c r="L70" s="103"/>
      <c r="M70" s="239"/>
      <c r="N70" s="51"/>
      <c r="O70" s="104"/>
      <c r="P70" s="457"/>
      <c r="Q70" s="51"/>
      <c r="R70" s="51"/>
      <c r="S70" s="51"/>
      <c r="T70" s="51"/>
      <c r="U70" s="51"/>
      <c r="V70" s="51"/>
      <c r="W70" s="51"/>
    </row>
    <row r="71" spans="2:23" s="46" customFormat="1" ht="15.75" customHeight="1" x14ac:dyDescent="0.35">
      <c r="B71" s="60"/>
      <c r="C71" s="100"/>
      <c r="D71" s="101" t="str">
        <f>Übersetzungstabelle!$A$43</f>
        <v>Gewicht Griff</v>
      </c>
      <c r="E71" s="43">
        <v>0.4</v>
      </c>
      <c r="F71" s="19" t="s">
        <v>5</v>
      </c>
      <c r="G71" s="67"/>
      <c r="H71" s="235"/>
      <c r="I71" s="86"/>
      <c r="J71" s="516" t="str">
        <f>Übersetzungstabelle!$A$66</f>
        <v>Länge Boden-Wand-Profil unten</v>
      </c>
      <c r="K71" s="517"/>
      <c r="L71" s="228">
        <f>IF($F$73=0,0,$L$63)</f>
        <v>967.5</v>
      </c>
      <c r="M71" s="239" t="s">
        <v>1</v>
      </c>
      <c r="N71" s="51"/>
      <c r="O71" s="104"/>
      <c r="P71" s="457"/>
      <c r="Q71" s="51"/>
      <c r="R71" s="51"/>
      <c r="S71" s="51"/>
      <c r="T71" s="51"/>
      <c r="U71" s="51"/>
      <c r="V71" s="51"/>
      <c r="W71" s="51"/>
    </row>
    <row r="72" spans="2:23" s="46" customFormat="1" ht="3.25" customHeight="1" x14ac:dyDescent="0.35">
      <c r="B72" s="60"/>
      <c r="C72" s="88"/>
      <c r="D72" s="105"/>
      <c r="E72" s="85"/>
      <c r="F72" s="70"/>
      <c r="G72" s="62"/>
      <c r="H72" s="235"/>
      <c r="I72" s="54"/>
      <c r="J72" s="102"/>
      <c r="K72" s="102"/>
      <c r="L72" s="103"/>
      <c r="M72" s="239"/>
      <c r="N72" s="51"/>
      <c r="O72" s="104"/>
      <c r="P72" s="457"/>
      <c r="Q72" s="51"/>
      <c r="R72" s="51"/>
      <c r="S72" s="51"/>
      <c r="T72" s="51"/>
      <c r="U72" s="51"/>
      <c r="V72" s="51"/>
      <c r="W72" s="51"/>
    </row>
    <row r="73" spans="2:23" s="46" customFormat="1" ht="15.75" customHeight="1" x14ac:dyDescent="0.35">
      <c r="B73" s="60"/>
      <c r="C73" s="510" t="str">
        <f>Übersetzungstabelle!$A$44</f>
        <v>Möchten Sie ein Boden-Wand-Profil waagerecht am Boden verwenden?</v>
      </c>
      <c r="D73" s="511"/>
      <c r="E73" s="507" t="s">
        <v>3</v>
      </c>
      <c r="F73" s="128">
        <f>IF($E$73=Übersetzungstabelle!$A$48,1,0)</f>
        <v>1</v>
      </c>
      <c r="G73" s="67"/>
      <c r="H73" s="235"/>
      <c r="I73" s="86"/>
      <c r="J73" s="229" t="str">
        <f>Übersetzungstabelle!$A$68</f>
        <v>Länge Boden-Wand-Profil seitlich</v>
      </c>
      <c r="K73" s="230"/>
      <c r="L73" s="228">
        <f>IF($F$77=0,0,IF($F$73=0,$E$59-59,$E$59-59-16))</f>
        <v>2175</v>
      </c>
      <c r="M73" s="239" t="s">
        <v>1</v>
      </c>
      <c r="N73" s="51"/>
      <c r="O73" s="104"/>
      <c r="P73" s="457"/>
      <c r="Q73" s="51"/>
      <c r="R73" s="51"/>
      <c r="S73" s="51"/>
      <c r="T73" s="51"/>
      <c r="U73" s="51"/>
      <c r="V73" s="51"/>
      <c r="W73" s="51"/>
    </row>
    <row r="74" spans="2:23" s="46" customFormat="1" ht="3.25" customHeight="1" x14ac:dyDescent="0.35">
      <c r="B74" s="60"/>
      <c r="C74" s="512"/>
      <c r="D74" s="513"/>
      <c r="E74" s="508"/>
      <c r="F74" s="70"/>
      <c r="G74" s="62"/>
      <c r="H74" s="235"/>
      <c r="I74" s="54"/>
      <c r="J74" s="126"/>
      <c r="K74" s="126"/>
      <c r="L74" s="96"/>
      <c r="M74" s="239"/>
      <c r="N74" s="51"/>
      <c r="O74" s="104"/>
      <c r="P74" s="457"/>
      <c r="Q74" s="51"/>
      <c r="R74" s="51"/>
      <c r="S74" s="51"/>
      <c r="T74" s="51"/>
      <c r="U74" s="51"/>
      <c r="V74" s="51"/>
      <c r="W74" s="51"/>
    </row>
    <row r="75" spans="2:23" s="46" customFormat="1" ht="15.75" customHeight="1" x14ac:dyDescent="0.35">
      <c r="B75" s="60"/>
      <c r="C75" s="514"/>
      <c r="D75" s="515"/>
      <c r="E75" s="509"/>
      <c r="F75" s="95"/>
      <c r="G75" s="67"/>
      <c r="H75" s="235"/>
      <c r="I75" s="86"/>
      <c r="J75" s="219" t="str">
        <f>Übersetzungstabelle!$A$70</f>
        <v>Ungefähre Länge Silikonband Typ 1 (Art.-Nr. 617 254…)</v>
      </c>
      <c r="K75" s="220"/>
      <c r="L75" s="106">
        <f>IF(ROUNDDOWN($E$63,0)=10,$L$63,0)</f>
        <v>967.5</v>
      </c>
      <c r="M75" s="239" t="s">
        <v>1</v>
      </c>
      <c r="N75" s="51"/>
      <c r="O75" s="104"/>
      <c r="P75" s="457"/>
      <c r="Q75" s="51"/>
      <c r="R75" s="51"/>
      <c r="S75" s="51"/>
      <c r="T75" s="51"/>
      <c r="U75" s="51"/>
      <c r="V75" s="51"/>
      <c r="W75" s="51"/>
    </row>
    <row r="76" spans="2:23" s="46" customFormat="1" ht="3.25" customHeight="1" x14ac:dyDescent="0.35">
      <c r="B76" s="60"/>
      <c r="C76" s="54"/>
      <c r="D76" s="54"/>
      <c r="E76" s="54"/>
      <c r="F76" s="70"/>
      <c r="G76" s="62"/>
      <c r="H76" s="235"/>
      <c r="I76" s="54"/>
      <c r="J76" s="126"/>
      <c r="K76" s="126"/>
      <c r="L76" s="96"/>
      <c r="M76" s="239"/>
      <c r="N76" s="51"/>
      <c r="O76" s="104"/>
      <c r="P76" s="457"/>
      <c r="Q76" s="51"/>
      <c r="R76" s="51"/>
      <c r="S76" s="51"/>
      <c r="T76" s="51"/>
      <c r="U76" s="51"/>
      <c r="V76" s="51"/>
      <c r="W76" s="51"/>
    </row>
    <row r="77" spans="2:23" s="46" customFormat="1" ht="15.75" customHeight="1" x14ac:dyDescent="0.35">
      <c r="B77" s="60"/>
      <c r="C77" s="505" t="str">
        <f>Übersetzungstabelle!$A$45</f>
        <v>Möchten Sie ein Boden-Wand-Profil zur senkrechten Befestigung des Festflügels an der Wand verwenden?</v>
      </c>
      <c r="D77" s="505"/>
      <c r="E77" s="506" t="s">
        <v>3</v>
      </c>
      <c r="F77" s="128">
        <f>IF($E$77=Übersetzungstabelle!$A$48,1,0)</f>
        <v>1</v>
      </c>
      <c r="G77" s="67"/>
      <c r="H77" s="235"/>
      <c r="I77" s="86"/>
      <c r="J77" s="219" t="str">
        <f>Übersetzungstabelle!$A$71</f>
        <v>Ungefähre Länge Silikonband Typ 2 (Art.-Nr. 617 255…)</v>
      </c>
      <c r="K77" s="220"/>
      <c r="L77" s="106">
        <f>IF(ROUNDDOWN($E$63,0)=10,($L$73+$L$71)*2,0)</f>
        <v>6285</v>
      </c>
      <c r="M77" s="239" t="s">
        <v>1</v>
      </c>
      <c r="N77" s="51"/>
      <c r="O77" s="104"/>
      <c r="P77" s="457"/>
      <c r="Q77" s="51"/>
      <c r="R77" s="51"/>
      <c r="S77" s="51"/>
      <c r="T77" s="51"/>
      <c r="U77" s="51"/>
      <c r="V77" s="51"/>
      <c r="W77" s="51"/>
    </row>
    <row r="78" spans="2:23" s="46" customFormat="1" ht="3.25" customHeight="1" x14ac:dyDescent="0.35">
      <c r="B78" s="60"/>
      <c r="C78" s="505"/>
      <c r="D78" s="505"/>
      <c r="E78" s="506"/>
      <c r="F78" s="70"/>
      <c r="G78" s="62"/>
      <c r="H78" s="235"/>
      <c r="I78" s="54"/>
      <c r="J78" s="126"/>
      <c r="K78" s="126"/>
      <c r="L78" s="96"/>
      <c r="M78" s="239"/>
      <c r="N78" s="51"/>
      <c r="O78" s="104"/>
      <c r="P78" s="457"/>
      <c r="Q78" s="51"/>
      <c r="R78" s="51"/>
      <c r="S78" s="51"/>
      <c r="T78" s="51"/>
      <c r="U78" s="51"/>
      <c r="V78" s="51"/>
      <c r="W78" s="51"/>
    </row>
    <row r="79" spans="2:23" s="46" customFormat="1" ht="15.75" customHeight="1" x14ac:dyDescent="0.35">
      <c r="B79" s="60"/>
      <c r="C79" s="505"/>
      <c r="D79" s="505"/>
      <c r="E79" s="506"/>
      <c r="F79" s="95"/>
      <c r="G79" s="67"/>
      <c r="H79" s="235"/>
      <c r="I79" s="86"/>
      <c r="J79" s="219" t="str">
        <f>Übersetzungstabelle!$A$72</f>
        <v>Ungefähre Länge Silikonband Typ 3 (Art.-Nr. 617 256…)</v>
      </c>
      <c r="K79" s="220"/>
      <c r="L79" s="106">
        <f>IF(ROUNDDOWN($E$63,0)=12,($L$73+$L$71)*2+$L$63,0)</f>
        <v>0</v>
      </c>
      <c r="M79" s="239" t="s">
        <v>1</v>
      </c>
      <c r="N79" s="51"/>
      <c r="O79" s="104"/>
      <c r="P79" s="457"/>
      <c r="Q79" s="51"/>
      <c r="R79" s="51"/>
      <c r="S79" s="51"/>
      <c r="T79" s="51"/>
      <c r="U79" s="51"/>
      <c r="V79" s="51"/>
      <c r="W79" s="51"/>
    </row>
    <row r="80" spans="2:23" s="46" customFormat="1" ht="3.25" customHeight="1" x14ac:dyDescent="0.35">
      <c r="B80" s="60"/>
      <c r="C80" s="505"/>
      <c r="D80" s="505"/>
      <c r="E80" s="506"/>
      <c r="F80" s="128">
        <f>IF($E$73=Übersetzungstabelle!$A$48,1,0)</f>
        <v>1</v>
      </c>
      <c r="G80" s="67"/>
      <c r="H80" s="235"/>
      <c r="I80" s="16"/>
      <c r="J80" s="17"/>
      <c r="K80" s="17"/>
      <c r="L80" s="31"/>
      <c r="M80" s="239"/>
      <c r="N80" s="51"/>
      <c r="O80" s="104"/>
      <c r="P80" s="457"/>
      <c r="Q80" s="51"/>
      <c r="R80" s="51"/>
      <c r="S80" s="51"/>
      <c r="T80" s="51"/>
      <c r="U80" s="51"/>
      <c r="V80" s="51"/>
      <c r="W80" s="51"/>
    </row>
    <row r="81" spans="2:23" s="46" customFormat="1" ht="15.75" customHeight="1" x14ac:dyDescent="0.35">
      <c r="B81" s="60"/>
      <c r="C81" s="505"/>
      <c r="D81" s="505"/>
      <c r="E81" s="506"/>
      <c r="F81" s="128"/>
      <c r="G81" s="67"/>
      <c r="H81" s="235"/>
      <c r="I81" s="461" t="str">
        <f>Übersetzungstabelle!$A$73</f>
        <v>Zur Information:</v>
      </c>
      <c r="J81" s="461"/>
      <c r="K81" s="461"/>
      <c r="L81" s="461"/>
      <c r="M81" s="239"/>
      <c r="N81" s="51"/>
      <c r="O81" s="104"/>
      <c r="P81" s="457"/>
      <c r="Q81" s="51"/>
      <c r="R81" s="51"/>
      <c r="S81" s="51"/>
      <c r="T81" s="51"/>
      <c r="U81" s="51"/>
      <c r="V81" s="51"/>
      <c r="W81" s="51"/>
    </row>
    <row r="82" spans="2:23" s="46" customFormat="1" ht="3.25" customHeight="1" x14ac:dyDescent="0.35">
      <c r="B82" s="60"/>
      <c r="C82" s="118"/>
      <c r="D82" s="118"/>
      <c r="E82" s="157"/>
      <c r="F82" s="128"/>
      <c r="G82" s="67"/>
      <c r="H82" s="235"/>
      <c r="I82" s="16"/>
      <c r="J82" s="17"/>
      <c r="K82" s="17"/>
      <c r="L82" s="31"/>
      <c r="M82" s="239"/>
      <c r="N82" s="51"/>
      <c r="O82" s="104"/>
      <c r="P82" s="457"/>
      <c r="Q82" s="51"/>
      <c r="R82" s="51"/>
      <c r="S82" s="51"/>
      <c r="T82" s="51"/>
      <c r="U82" s="51"/>
      <c r="V82" s="51"/>
      <c r="W82" s="51"/>
    </row>
    <row r="83" spans="2:23" s="46" customFormat="1" ht="15.75" customHeight="1" x14ac:dyDescent="0.35">
      <c r="B83" s="60"/>
      <c r="C83" s="118"/>
      <c r="D83" s="118"/>
      <c r="E83" s="157"/>
      <c r="F83" s="70"/>
      <c r="G83" s="62"/>
      <c r="H83" s="235"/>
      <c r="I83" s="44" t="s">
        <v>62</v>
      </c>
      <c r="J83" s="217" t="str">
        <f>Übersetzungstabelle!$A$74</f>
        <v>Lichte Weite (Türdurchgang)</v>
      </c>
      <c r="K83" s="218"/>
      <c r="L83" s="45">
        <f>$E$57-$L$63-$E$65-$E$46</f>
        <v>932.5</v>
      </c>
      <c r="M83" s="239" t="s">
        <v>1</v>
      </c>
      <c r="N83" s="51"/>
      <c r="O83" s="104"/>
      <c r="P83" s="457"/>
      <c r="Q83" s="51"/>
      <c r="R83" s="51"/>
      <c r="S83" s="51"/>
      <c r="T83" s="51"/>
      <c r="U83" s="51"/>
      <c r="V83" s="51"/>
      <c r="W83" s="51"/>
    </row>
    <row r="84" spans="2:23" s="46" customFormat="1" ht="8.25" customHeight="1" thickBot="1" x14ac:dyDescent="0.4">
      <c r="B84" s="75"/>
      <c r="C84" s="76"/>
      <c r="D84" s="4"/>
      <c r="E84" s="107"/>
      <c r="F84" s="92"/>
      <c r="G84" s="62"/>
      <c r="H84" s="240"/>
      <c r="I84" s="241"/>
      <c r="J84" s="241"/>
      <c r="K84" s="241"/>
      <c r="L84" s="241"/>
      <c r="M84" s="243"/>
      <c r="N84" s="51"/>
      <c r="O84" s="52"/>
      <c r="P84" s="53"/>
      <c r="Q84" s="51"/>
      <c r="R84" s="51"/>
      <c r="S84" s="51"/>
      <c r="T84" s="51"/>
      <c r="U84" s="51"/>
      <c r="V84" s="51"/>
      <c r="W84" s="51"/>
    </row>
    <row r="85" spans="2:23" s="46" customFormat="1" ht="8.25" customHeight="1" x14ac:dyDescent="0.35">
      <c r="B85" s="54"/>
      <c r="C85" s="54"/>
      <c r="D85" s="84"/>
      <c r="E85" s="108"/>
      <c r="F85" s="109"/>
      <c r="G85" s="62"/>
      <c r="N85" s="51"/>
      <c r="O85" s="51"/>
      <c r="P85" s="51"/>
      <c r="Q85" s="51"/>
      <c r="R85" s="51"/>
      <c r="S85" s="51"/>
      <c r="T85" s="51"/>
      <c r="U85" s="51"/>
      <c r="V85" s="51"/>
      <c r="W85" s="51"/>
    </row>
    <row r="86" spans="2:23" s="46" customFormat="1" ht="15.5" x14ac:dyDescent="0.35">
      <c r="B86" s="443" t="str">
        <f>Übersetzungstabelle!A51</f>
        <v>Formeln</v>
      </c>
      <c r="C86" s="444"/>
      <c r="D86" s="444"/>
      <c r="E86" s="444"/>
      <c r="F86" s="445"/>
      <c r="G86" s="58"/>
      <c r="H86" s="526" t="str">
        <f>Übersetzungstabelle!$A$83</f>
        <v>Überprüfung Flügelgewicht, Aspektverhältnis und
Mindestflügelbreite</v>
      </c>
      <c r="I86" s="527"/>
      <c r="J86" s="527"/>
      <c r="K86" s="527"/>
      <c r="L86" s="527"/>
      <c r="M86" s="528"/>
      <c r="N86" s="51"/>
      <c r="O86" s="120"/>
      <c r="P86" s="129" t="str">
        <f>Übersetzungstabelle!$A$105</f>
        <v>Hinweis</v>
      </c>
      <c r="Q86" s="51"/>
      <c r="R86" s="51"/>
      <c r="S86" s="51"/>
      <c r="T86" s="51"/>
      <c r="U86" s="51"/>
      <c r="V86" s="51"/>
      <c r="W86" s="51"/>
    </row>
    <row r="87" spans="2:23" s="46" customFormat="1" ht="15.5" x14ac:dyDescent="0.35">
      <c r="B87" s="24"/>
      <c r="C87" s="379"/>
      <c r="D87" s="379"/>
      <c r="E87" s="379"/>
      <c r="F87" s="387"/>
      <c r="G87" s="156"/>
      <c r="H87" s="529"/>
      <c r="I87" s="530"/>
      <c r="J87" s="530"/>
      <c r="K87" s="530"/>
      <c r="L87" s="530"/>
      <c r="M87" s="531"/>
      <c r="N87" s="51"/>
      <c r="O87" s="248"/>
      <c r="P87" s="388"/>
      <c r="Q87" s="51"/>
      <c r="R87" s="51"/>
      <c r="S87" s="51"/>
      <c r="T87" s="51"/>
      <c r="U87" s="51"/>
      <c r="V87" s="51"/>
      <c r="W87" s="51"/>
    </row>
    <row r="88" spans="2:23" s="46" customFormat="1" ht="8.25" customHeight="1" x14ac:dyDescent="0.35">
      <c r="B88" s="60"/>
      <c r="C88" s="54"/>
      <c r="D88" s="54"/>
      <c r="E88" s="54"/>
      <c r="F88" s="61"/>
      <c r="G88" s="62"/>
      <c r="H88" s="59"/>
      <c r="I88" s="63"/>
      <c r="J88" s="64"/>
      <c r="K88" s="64"/>
      <c r="L88" s="65"/>
      <c r="M88" s="66"/>
      <c r="N88" s="51"/>
      <c r="O88" s="60"/>
      <c r="P88" s="153"/>
      <c r="Q88" s="51"/>
      <c r="R88" s="51"/>
      <c r="S88" s="51"/>
      <c r="T88" s="51"/>
      <c r="U88" s="51"/>
      <c r="V88" s="51"/>
      <c r="W88" s="51"/>
    </row>
    <row r="89" spans="2:23" s="46" customFormat="1" ht="15.75" customHeight="1" x14ac:dyDescent="0.35">
      <c r="B89" s="60"/>
      <c r="C89" s="54" t="s">
        <v>366</v>
      </c>
      <c r="D89" s="54"/>
      <c r="E89" s="54"/>
      <c r="F89" s="61"/>
      <c r="G89" s="67"/>
      <c r="H89" s="60"/>
      <c r="I89" s="110" t="str">
        <f>Übersetzungstabelle!$A$86</f>
        <v>Flügelgewicht Schiebeflügel mit Griff (≤ 50 kg / 80 kg)</v>
      </c>
      <c r="J89" s="111"/>
      <c r="K89" s="135">
        <f>$L$57/1000*$L$61/1000*2.5*ROUNDDOWN($E$61,0)+$E$71</f>
        <v>58.920887499999999</v>
      </c>
      <c r="L89" s="109" t="s">
        <v>5</v>
      </c>
      <c r="M89" s="61" t="str">
        <f>IF($K$89&lt;=80,Übersetzungstabelle!$A$84,Übersetzungstabelle!$A$85)</f>
        <v>Okay.</v>
      </c>
      <c r="N89" s="51"/>
      <c r="O89" s="60"/>
      <c r="P89" s="457" t="str">
        <f>Übersetzungstabelle!$A$106</f>
        <v>Das Flügelgewicht des Schiebeflügels inkl. Griff darf 50 kg (Portavant M 50) bzw. 80 kg (Portavant M 80) nicht überschreiten. 
Das Verhältnis von Höhe zu Breite des Schiebeflügels darf maximal 3 : 1 betragen.
Der Schiebeflügel muss mindestens 330 mm breit sein.</v>
      </c>
      <c r="Q89" s="51"/>
      <c r="R89" s="51"/>
      <c r="S89" s="51"/>
      <c r="T89" s="51"/>
      <c r="U89" s="51"/>
      <c r="V89" s="51"/>
      <c r="W89" s="51"/>
    </row>
    <row r="90" spans="2:23" s="46" customFormat="1" ht="3.25" customHeight="1" x14ac:dyDescent="0.35">
      <c r="B90" s="60"/>
      <c r="C90" s="54"/>
      <c r="D90" s="54"/>
      <c r="E90" s="54"/>
      <c r="F90" s="61"/>
      <c r="G90" s="67"/>
      <c r="H90" s="60"/>
      <c r="I90" s="126"/>
      <c r="J90" s="126"/>
      <c r="K90" s="126"/>
      <c r="L90" s="69"/>
      <c r="M90" s="68"/>
      <c r="N90" s="51"/>
      <c r="O90" s="60"/>
      <c r="P90" s="457"/>
      <c r="Q90" s="51"/>
      <c r="R90" s="51"/>
      <c r="S90" s="51"/>
      <c r="T90" s="51"/>
      <c r="U90" s="51"/>
      <c r="V90" s="51"/>
      <c r="W90" s="51"/>
    </row>
    <row r="91" spans="2:23" s="46" customFormat="1" ht="15.75" customHeight="1" x14ac:dyDescent="0.35">
      <c r="B91" s="60"/>
      <c r="C91" s="46" t="s">
        <v>367</v>
      </c>
      <c r="E91" s="54"/>
      <c r="F91" s="61"/>
      <c r="G91" s="67"/>
      <c r="H91" s="60"/>
      <c r="I91" s="475" t="str">
        <f>IF(K89&lt;=50,Übersetzungstabelle!$A$87,IF(K89&lt;=80,Übersetzungstabelle!$A$88,IF(K89&gt;80,Übersetzungstabelle!$A$89,"")))</f>
        <v>Bitte verwenden Sie die Zubehör-/Komplett-Sets unseres Portavant M 80.</v>
      </c>
      <c r="J91" s="475"/>
      <c r="K91" s="475"/>
      <c r="L91" s="138"/>
      <c r="M91" s="70"/>
      <c r="N91" s="51"/>
      <c r="O91" s="60"/>
      <c r="P91" s="457"/>
      <c r="Q91" s="51"/>
      <c r="R91" s="51"/>
      <c r="S91" s="51"/>
      <c r="T91" s="51"/>
      <c r="U91" s="51"/>
      <c r="V91" s="51"/>
      <c r="W91" s="51"/>
    </row>
    <row r="92" spans="2:23" s="46" customFormat="1" ht="15.75" customHeight="1" x14ac:dyDescent="0.35">
      <c r="B92" s="60"/>
      <c r="C92" s="46" t="s">
        <v>71</v>
      </c>
      <c r="E92" s="54"/>
      <c r="F92" s="61"/>
      <c r="G92" s="67"/>
      <c r="H92" s="60"/>
      <c r="I92" s="475"/>
      <c r="J92" s="475"/>
      <c r="K92" s="475"/>
      <c r="L92" s="138"/>
      <c r="M92" s="70"/>
      <c r="N92" s="51"/>
      <c r="O92" s="60"/>
      <c r="P92" s="457"/>
      <c r="Q92" s="51"/>
      <c r="R92" s="51"/>
      <c r="S92" s="51"/>
      <c r="T92" s="51"/>
      <c r="U92" s="51"/>
      <c r="V92" s="51"/>
      <c r="W92" s="51"/>
    </row>
    <row r="93" spans="2:23" s="46" customFormat="1" ht="3.25" customHeight="1" x14ac:dyDescent="0.35">
      <c r="B93" s="60"/>
      <c r="E93" s="54"/>
      <c r="F93" s="61"/>
      <c r="G93" s="71"/>
      <c r="H93" s="60"/>
      <c r="I93" s="54"/>
      <c r="J93" s="54"/>
      <c r="K93" s="54"/>
      <c r="L93" s="54"/>
      <c r="M93" s="68"/>
      <c r="O93" s="60"/>
      <c r="P93" s="457"/>
    </row>
    <row r="94" spans="2:23" s="46" customFormat="1" ht="15.75" customHeight="1" x14ac:dyDescent="0.35">
      <c r="B94" s="60"/>
      <c r="C94" s="54" t="s">
        <v>42</v>
      </c>
      <c r="E94" s="54"/>
      <c r="F94" s="61"/>
      <c r="G94" s="67"/>
      <c r="H94" s="60"/>
      <c r="I94" s="455" t="str">
        <f>Übersetzungstabelle!$A$90</f>
        <v>Verhältnis von Höhe zu Breite des Schiebeflügels (≤ 3)</v>
      </c>
      <c r="J94" s="456"/>
      <c r="K94" s="136">
        <f>$L$57/$L$61</f>
        <v>2.0657585720995773</v>
      </c>
      <c r="L94" s="54"/>
      <c r="M94" s="61" t="str">
        <f>IF($K$94&lt;=3,Übersetzungstabelle!$A$84,Übersetzungstabelle!$A$85)</f>
        <v>Okay.</v>
      </c>
      <c r="O94" s="60"/>
      <c r="P94" s="457"/>
    </row>
    <row r="95" spans="2:23" s="46" customFormat="1" ht="3.25" customHeight="1" x14ac:dyDescent="0.35">
      <c r="B95" s="60"/>
      <c r="C95" s="54"/>
      <c r="E95" s="54"/>
      <c r="F95" s="61"/>
      <c r="G95" s="62"/>
      <c r="H95" s="60"/>
      <c r="I95" s="54"/>
      <c r="J95" s="54"/>
      <c r="K95" s="54"/>
      <c r="L95" s="54"/>
      <c r="M95" s="61"/>
      <c r="O95" s="60"/>
      <c r="P95" s="457"/>
    </row>
    <row r="96" spans="2:23" s="46" customFormat="1" ht="15.75" customHeight="1" x14ac:dyDescent="0.35">
      <c r="B96" s="60"/>
      <c r="C96" s="54" t="s">
        <v>41</v>
      </c>
      <c r="D96" s="54"/>
      <c r="E96" s="54"/>
      <c r="F96" s="61"/>
      <c r="G96" s="62"/>
      <c r="H96" s="60"/>
      <c r="I96" s="532" t="str">
        <f>IF(K94&gt;3,Übersetzungstabelle!$A$92,"")</f>
        <v/>
      </c>
      <c r="J96" s="532"/>
      <c r="K96" s="532"/>
      <c r="L96" s="138"/>
      <c r="M96" s="72"/>
      <c r="O96" s="60"/>
      <c r="P96" s="457"/>
    </row>
    <row r="97" spans="1:24" s="46" customFormat="1" ht="3.25" customHeight="1" x14ac:dyDescent="0.35">
      <c r="B97" s="60"/>
      <c r="C97" s="54"/>
      <c r="D97" s="54"/>
      <c r="E97" s="54"/>
      <c r="F97" s="61"/>
      <c r="G97" s="62"/>
      <c r="H97" s="60"/>
      <c r="I97" s="54"/>
      <c r="J97" s="54"/>
      <c r="K97" s="54"/>
      <c r="L97" s="54"/>
      <c r="M97" s="61"/>
      <c r="O97" s="60"/>
      <c r="P97" s="457"/>
    </row>
    <row r="98" spans="1:24" s="46" customFormat="1" ht="15.75" customHeight="1" x14ac:dyDescent="0.35">
      <c r="B98" s="60"/>
      <c r="C98" s="54" t="s">
        <v>72</v>
      </c>
      <c r="D98" s="54"/>
      <c r="E98" s="54"/>
      <c r="F98" s="61"/>
      <c r="G98" s="62"/>
      <c r="H98" s="60"/>
      <c r="I98" s="455" t="str">
        <f>Übersetzungstabelle!$A$93</f>
        <v>Glasbreite Schiebeflügel (≥ 330 mm)</v>
      </c>
      <c r="J98" s="456"/>
      <c r="K98" s="140">
        <f>$L$61</f>
        <v>1064.5</v>
      </c>
      <c r="L98" s="114" t="s">
        <v>1</v>
      </c>
      <c r="M98" s="61" t="str">
        <f>IF($K$98&gt;=580,Übersetzungstabelle!$A$84,Übersetzungstabelle!$A$85)</f>
        <v>Okay.</v>
      </c>
      <c r="O98" s="60"/>
      <c r="P98" s="457"/>
    </row>
    <row r="99" spans="1:24" s="46" customFormat="1" ht="3.25" customHeight="1" x14ac:dyDescent="0.35">
      <c r="B99" s="60"/>
      <c r="D99" s="54"/>
      <c r="E99" s="54"/>
      <c r="F99" s="61"/>
      <c r="G99" s="62"/>
      <c r="H99" s="60"/>
      <c r="I99" s="130"/>
      <c r="J99" s="130"/>
      <c r="K99" s="130"/>
      <c r="L99" s="130"/>
      <c r="M99" s="34"/>
      <c r="O99" s="60"/>
      <c r="P99" s="457"/>
    </row>
    <row r="100" spans="1:24" s="46" customFormat="1" ht="15.75" customHeight="1" x14ac:dyDescent="0.35">
      <c r="B100" s="60"/>
      <c r="D100" s="54"/>
      <c r="E100" s="54"/>
      <c r="F100" s="61"/>
      <c r="G100" s="62"/>
      <c r="H100" s="60"/>
      <c r="I100" s="496" t="str">
        <f>IF($K$98&lt;330,Übersetzungstabelle!$A$94,"")</f>
        <v/>
      </c>
      <c r="J100" s="496"/>
      <c r="K100" s="496"/>
      <c r="L100" s="130"/>
      <c r="M100" s="34"/>
      <c r="O100" s="60"/>
      <c r="P100" s="457"/>
    </row>
    <row r="101" spans="1:24" s="46" customFormat="1" ht="15.75" customHeight="1" x14ac:dyDescent="0.35">
      <c r="B101" s="60"/>
      <c r="C101" s="54"/>
      <c r="D101" s="54"/>
      <c r="E101" s="54"/>
      <c r="F101" s="61"/>
      <c r="G101" s="62"/>
      <c r="H101" s="60"/>
      <c r="I101" s="496"/>
      <c r="J101" s="496"/>
      <c r="K101" s="496"/>
      <c r="L101" s="130"/>
      <c r="M101" s="34"/>
      <c r="O101" s="60"/>
      <c r="P101" s="457"/>
    </row>
    <row r="102" spans="1:24" s="46" customFormat="1" ht="8.25" customHeight="1" x14ac:dyDescent="0.35">
      <c r="A102" s="54"/>
      <c r="B102" s="75"/>
      <c r="C102" s="76"/>
      <c r="D102" s="76"/>
      <c r="E102" s="76"/>
      <c r="F102" s="77"/>
      <c r="G102" s="58"/>
      <c r="H102" s="75"/>
      <c r="I102" s="76"/>
      <c r="J102" s="76"/>
      <c r="K102" s="76"/>
      <c r="L102" s="76"/>
      <c r="M102" s="77"/>
      <c r="N102" s="54"/>
      <c r="O102" s="78"/>
      <c r="P102" s="458"/>
    </row>
    <row r="103" spans="1:24" s="46" customFormat="1" ht="8.25" customHeight="1" x14ac:dyDescent="0.35">
      <c r="A103" s="76"/>
      <c r="B103" s="76"/>
      <c r="C103" s="76"/>
      <c r="D103" s="4"/>
      <c r="E103" s="79"/>
      <c r="F103" s="80"/>
      <c r="G103" s="76"/>
      <c r="H103" s="76"/>
      <c r="I103" s="76"/>
      <c r="J103" s="81"/>
      <c r="K103" s="81"/>
      <c r="L103" s="82"/>
      <c r="M103" s="82"/>
      <c r="N103" s="82"/>
      <c r="O103" s="83"/>
      <c r="P103" s="76"/>
      <c r="Q103" s="76"/>
    </row>
    <row r="104" spans="1:24" ht="35.5" customHeight="1" x14ac:dyDescent="0.25">
      <c r="A104" s="484" t="str">
        <f>Übersetzungstabelle!$A$109</f>
        <v>Willach übernimmt keine Haftung für eventuelle Schäden jeglicher Art, die aus der Benutzung dieses Profil- und Glasmaßrechners entstehen könnten. (01.09.2021 - Rev. 0)</v>
      </c>
      <c r="B104" s="484"/>
      <c r="C104" s="484"/>
      <c r="D104" s="484"/>
      <c r="E104" s="484"/>
      <c r="F104" s="484"/>
      <c r="G104" s="484"/>
      <c r="H104" s="484"/>
      <c r="I104" s="484"/>
      <c r="J104" s="484"/>
      <c r="K104" s="484"/>
      <c r="L104" s="484"/>
      <c r="M104" s="484"/>
      <c r="N104" s="484"/>
      <c r="O104" s="484"/>
      <c r="P104" s="484"/>
    </row>
    <row r="106" spans="1:24" s="264" customFormat="1" ht="15.5" x14ac:dyDescent="0.25">
      <c r="A106" s="261"/>
      <c r="B106" s="478" t="str">
        <f>Übersetzungstabelle!$A$77</f>
        <v>Glasmaße Schiebeflügel</v>
      </c>
      <c r="C106" s="479"/>
      <c r="D106" s="479"/>
      <c r="E106" s="479"/>
      <c r="F106" s="479"/>
      <c r="G106" s="479"/>
      <c r="H106" s="480"/>
      <c r="I106" s="262"/>
      <c r="J106" s="330" t="str">
        <f>Übersetzungstabelle!$A$79</f>
        <v>Bemerkung</v>
      </c>
      <c r="L106" s="478" t="str">
        <f>Übersetzungstabelle!$A$80</f>
        <v>Glasmaße Festflügel</v>
      </c>
      <c r="M106" s="479"/>
      <c r="N106" s="479"/>
      <c r="O106" s="479"/>
      <c r="P106" s="480"/>
      <c r="Q106" s="262"/>
      <c r="R106" s="261"/>
      <c r="S106" s="263"/>
      <c r="T106" s="263"/>
      <c r="U106" s="263"/>
      <c r="V106" s="263"/>
      <c r="W106" s="263"/>
      <c r="X106" s="263"/>
    </row>
    <row r="107" spans="1:24" s="264" customFormat="1" ht="15.5" x14ac:dyDescent="0.25">
      <c r="A107" s="261"/>
      <c r="B107" s="266"/>
      <c r="C107" s="267"/>
      <c r="D107" s="267"/>
      <c r="E107" s="267"/>
      <c r="F107" s="267"/>
      <c r="G107" s="267"/>
      <c r="H107" s="268"/>
      <c r="I107" s="265"/>
      <c r="J107" s="338"/>
      <c r="L107" s="266"/>
      <c r="M107" s="267"/>
      <c r="N107" s="267"/>
      <c r="O107" s="267"/>
      <c r="P107" s="268"/>
      <c r="Q107" s="265"/>
      <c r="R107" s="261"/>
      <c r="S107" s="263"/>
      <c r="T107" s="263"/>
      <c r="U107" s="263"/>
      <c r="V107" s="263"/>
      <c r="W107" s="263"/>
      <c r="X107" s="263"/>
    </row>
    <row r="108" spans="1:24" s="264" customFormat="1" ht="15.5" x14ac:dyDescent="0.25">
      <c r="A108" s="261"/>
      <c r="B108" s="269"/>
      <c r="C108" s="262"/>
      <c r="D108" s="262"/>
      <c r="E108" s="262"/>
      <c r="F108" s="265"/>
      <c r="G108" s="262"/>
      <c r="H108" s="270"/>
      <c r="I108" s="262"/>
      <c r="J108" s="338"/>
      <c r="L108" s="269"/>
      <c r="M108" s="262"/>
      <c r="N108" s="262"/>
      <c r="O108" s="262"/>
      <c r="P108" s="270"/>
      <c r="Q108" s="265"/>
      <c r="R108" s="261"/>
      <c r="S108" s="263"/>
      <c r="T108" s="263"/>
      <c r="U108" s="263"/>
      <c r="V108" s="263"/>
      <c r="W108" s="263"/>
      <c r="X108" s="263"/>
    </row>
    <row r="109" spans="1:24" s="264" customFormat="1" ht="15.75" customHeight="1" x14ac:dyDescent="0.25">
      <c r="A109" s="261"/>
      <c r="B109" s="272"/>
      <c r="C109" s="273"/>
      <c r="D109" s="274"/>
      <c r="E109" s="275"/>
      <c r="F109" s="262"/>
      <c r="G109" s="262"/>
      <c r="H109" s="270"/>
      <c r="I109" s="262"/>
      <c r="J109" s="338"/>
      <c r="L109" s="269"/>
      <c r="M109" s="262"/>
      <c r="N109" s="262"/>
      <c r="O109" s="262"/>
      <c r="P109" s="270"/>
      <c r="Q109" s="262"/>
      <c r="R109" s="261"/>
      <c r="S109" s="263"/>
      <c r="U109" s="263"/>
      <c r="V109" s="263"/>
      <c r="W109" s="263"/>
      <c r="X109" s="263"/>
    </row>
    <row r="110" spans="1:24" s="264" customFormat="1" ht="15.75" customHeight="1" x14ac:dyDescent="0.25">
      <c r="A110" s="263"/>
      <c r="B110" s="276"/>
      <c r="C110" s="273"/>
      <c r="D110" s="277"/>
      <c r="E110" s="275"/>
      <c r="F110" s="273"/>
      <c r="G110" s="271"/>
      <c r="H110" s="278"/>
      <c r="I110" s="271"/>
      <c r="J110" s="338"/>
      <c r="L110" s="272"/>
      <c r="M110" s="279"/>
      <c r="N110" s="274"/>
      <c r="O110" s="274"/>
      <c r="P110" s="280"/>
      <c r="Q110" s="275"/>
      <c r="R110" s="281"/>
      <c r="S110" s="281"/>
      <c r="U110" s="281"/>
      <c r="V110" s="281"/>
      <c r="W110" s="281"/>
      <c r="X110" s="281"/>
    </row>
    <row r="111" spans="1:24" s="264" customFormat="1" ht="15.5" x14ac:dyDescent="0.25">
      <c r="A111" s="263"/>
      <c r="B111" s="276"/>
      <c r="C111" s="271"/>
      <c r="D111" s="277"/>
      <c r="E111" s="275"/>
      <c r="F111" s="271"/>
      <c r="G111" s="271"/>
      <c r="H111" s="282"/>
      <c r="I111" s="265"/>
      <c r="J111" s="338"/>
      <c r="L111" s="276"/>
      <c r="M111" s="283"/>
      <c r="N111" s="284"/>
      <c r="O111" s="284"/>
      <c r="P111" s="285"/>
      <c r="Q111" s="275"/>
      <c r="R111" s="281"/>
      <c r="S111" s="281"/>
      <c r="U111" s="281"/>
      <c r="V111" s="281"/>
      <c r="W111" s="281"/>
      <c r="X111" s="281"/>
    </row>
    <row r="112" spans="1:24" s="264" customFormat="1" ht="15.5" x14ac:dyDescent="0.25">
      <c r="A112" s="263"/>
      <c r="B112" s="276"/>
      <c r="C112" s="273"/>
      <c r="D112" s="277"/>
      <c r="E112" s="275"/>
      <c r="F112" s="273"/>
      <c r="G112" s="271"/>
      <c r="H112" s="278"/>
      <c r="I112" s="271"/>
      <c r="J112" s="338"/>
      <c r="L112" s="272"/>
      <c r="M112" s="279"/>
      <c r="N112" s="274"/>
      <c r="O112" s="274"/>
      <c r="P112" s="286"/>
      <c r="Q112" s="275"/>
      <c r="R112" s="281"/>
      <c r="S112" s="281"/>
      <c r="U112" s="281"/>
      <c r="V112" s="281"/>
      <c r="W112" s="281"/>
      <c r="X112" s="281"/>
    </row>
    <row r="113" spans="1:24" s="264" customFormat="1" ht="15.5" x14ac:dyDescent="0.25">
      <c r="A113" s="263"/>
      <c r="B113" s="276"/>
      <c r="C113" s="271"/>
      <c r="D113" s="277"/>
      <c r="E113" s="275"/>
      <c r="F113" s="271"/>
      <c r="G113" s="271"/>
      <c r="H113" s="282"/>
      <c r="I113" s="265"/>
      <c r="J113" s="338"/>
      <c r="L113" s="276"/>
      <c r="M113" s="283"/>
      <c r="N113" s="284"/>
      <c r="O113" s="284"/>
      <c r="P113" s="287"/>
      <c r="Q113" s="275"/>
      <c r="R113" s="281"/>
      <c r="S113" s="281"/>
      <c r="U113" s="281"/>
      <c r="V113" s="281"/>
      <c r="W113" s="281"/>
      <c r="X113" s="281"/>
    </row>
    <row r="114" spans="1:24" s="264" customFormat="1" ht="15.5" x14ac:dyDescent="0.25">
      <c r="A114" s="263"/>
      <c r="B114" s="276"/>
      <c r="C114" s="273"/>
      <c r="D114" s="277"/>
      <c r="E114" s="275"/>
      <c r="F114" s="273"/>
      <c r="G114" s="271"/>
      <c r="H114" s="278"/>
      <c r="I114" s="271"/>
      <c r="J114" s="338"/>
      <c r="L114" s="272"/>
      <c r="M114" s="279"/>
      <c r="N114" s="274"/>
      <c r="O114" s="274"/>
      <c r="P114" s="286"/>
      <c r="Q114" s="275"/>
      <c r="R114" s="281"/>
      <c r="S114" s="281"/>
      <c r="U114" s="281"/>
      <c r="V114" s="281"/>
      <c r="W114" s="281"/>
      <c r="X114" s="281"/>
    </row>
    <row r="115" spans="1:24" s="264" customFormat="1" ht="15.75" customHeight="1" x14ac:dyDescent="0.25">
      <c r="A115" s="263"/>
      <c r="B115" s="276"/>
      <c r="C115" s="273"/>
      <c r="D115" s="277"/>
      <c r="E115" s="275"/>
      <c r="F115" s="271"/>
      <c r="G115" s="271"/>
      <c r="H115" s="282"/>
      <c r="I115" s="265"/>
      <c r="J115" s="338"/>
      <c r="L115" s="276"/>
      <c r="M115" s="283"/>
      <c r="N115" s="284"/>
      <c r="O115" s="284"/>
      <c r="P115" s="287"/>
      <c r="Q115" s="275"/>
      <c r="R115" s="281"/>
      <c r="S115" s="281"/>
      <c r="U115" s="281"/>
      <c r="V115" s="281"/>
      <c r="W115" s="281"/>
      <c r="X115" s="281"/>
    </row>
    <row r="116" spans="1:24" s="264" customFormat="1" ht="15.75" customHeight="1" x14ac:dyDescent="0.25">
      <c r="A116" s="263"/>
      <c r="B116" s="276"/>
      <c r="C116" s="273"/>
      <c r="D116" s="277"/>
      <c r="E116" s="275"/>
      <c r="F116" s="273"/>
      <c r="G116" s="271"/>
      <c r="H116" s="278"/>
      <c r="I116" s="271"/>
      <c r="J116" s="338"/>
      <c r="L116" s="272"/>
      <c r="M116" s="279"/>
      <c r="N116" s="274"/>
      <c r="O116" s="274"/>
      <c r="P116" s="280"/>
      <c r="Q116" s="271"/>
      <c r="R116" s="281"/>
      <c r="S116" s="281"/>
      <c r="U116" s="281"/>
      <c r="V116" s="281"/>
      <c r="W116" s="281"/>
      <c r="X116" s="281"/>
    </row>
    <row r="117" spans="1:24" s="264" customFormat="1" ht="15.5" x14ac:dyDescent="0.25">
      <c r="A117" s="263"/>
      <c r="B117" s="276"/>
      <c r="C117" s="273"/>
      <c r="D117" s="277"/>
      <c r="E117" s="275"/>
      <c r="F117" s="273"/>
      <c r="G117" s="273"/>
      <c r="H117" s="288"/>
      <c r="I117" s="289"/>
      <c r="J117" s="338"/>
      <c r="L117" s="290"/>
      <c r="M117" s="283"/>
      <c r="N117" s="291"/>
      <c r="O117" s="291"/>
      <c r="P117" s="287"/>
      <c r="Q117" s="275"/>
      <c r="R117" s="281"/>
      <c r="S117" s="281"/>
      <c r="U117" s="281"/>
      <c r="V117" s="281"/>
      <c r="W117" s="281"/>
      <c r="X117" s="281"/>
    </row>
    <row r="118" spans="1:24" s="264" customFormat="1" ht="15.5" x14ac:dyDescent="0.25">
      <c r="B118" s="276"/>
      <c r="C118" s="273"/>
      <c r="D118" s="277"/>
      <c r="E118" s="275"/>
      <c r="F118" s="273"/>
      <c r="G118" s="271"/>
      <c r="H118" s="278"/>
      <c r="I118" s="271"/>
      <c r="J118" s="338"/>
      <c r="L118" s="272"/>
      <c r="M118" s="279"/>
      <c r="N118" s="274"/>
      <c r="O118" s="274"/>
      <c r="P118" s="286"/>
      <c r="Q118" s="275"/>
      <c r="R118" s="281"/>
      <c r="S118" s="281"/>
      <c r="U118" s="281"/>
      <c r="V118" s="281"/>
      <c r="W118" s="281"/>
      <c r="X118" s="281"/>
    </row>
    <row r="119" spans="1:24" s="264" customFormat="1" ht="15.5" x14ac:dyDescent="0.25">
      <c r="B119" s="276"/>
      <c r="C119" s="273"/>
      <c r="D119" s="277"/>
      <c r="E119" s="275"/>
      <c r="F119" s="273"/>
      <c r="G119" s="273"/>
      <c r="H119" s="282"/>
      <c r="I119" s="265"/>
      <c r="J119" s="338"/>
      <c r="L119" s="276"/>
      <c r="M119" s="283"/>
      <c r="N119" s="284"/>
      <c r="O119" s="284"/>
      <c r="P119" s="287"/>
      <c r="Q119" s="275"/>
      <c r="R119" s="281"/>
      <c r="S119" s="281"/>
      <c r="U119" s="281"/>
      <c r="V119" s="281"/>
      <c r="W119" s="281"/>
      <c r="X119" s="281"/>
    </row>
    <row r="120" spans="1:24" s="264" customFormat="1" ht="15.5" x14ac:dyDescent="0.25">
      <c r="B120" s="276"/>
      <c r="C120" s="273"/>
      <c r="D120" s="277"/>
      <c r="E120" s="275"/>
      <c r="F120" s="273"/>
      <c r="G120" s="271"/>
      <c r="H120" s="278"/>
      <c r="I120" s="271"/>
      <c r="J120" s="338"/>
      <c r="L120" s="272"/>
      <c r="M120" s="279"/>
      <c r="N120" s="274"/>
      <c r="O120" s="274"/>
      <c r="P120" s="280"/>
      <c r="Q120" s="275"/>
      <c r="R120" s="281"/>
      <c r="S120" s="281"/>
      <c r="U120" s="281"/>
      <c r="V120" s="281"/>
      <c r="W120" s="281"/>
      <c r="X120" s="281"/>
    </row>
    <row r="121" spans="1:24" s="264" customFormat="1" ht="15.5" x14ac:dyDescent="0.25">
      <c r="B121" s="276"/>
      <c r="C121" s="273"/>
      <c r="D121" s="277"/>
      <c r="E121" s="275"/>
      <c r="F121" s="273"/>
      <c r="G121" s="273"/>
      <c r="H121" s="285"/>
      <c r="I121" s="273"/>
      <c r="J121" s="338"/>
      <c r="L121" s="292"/>
      <c r="M121" s="283"/>
      <c r="N121" s="274"/>
      <c r="O121" s="274"/>
      <c r="P121" s="280"/>
      <c r="Q121" s="275"/>
      <c r="R121" s="281"/>
      <c r="S121" s="281"/>
      <c r="U121" s="281"/>
      <c r="V121" s="281"/>
      <c r="W121" s="281"/>
      <c r="X121" s="281"/>
    </row>
    <row r="122" spans="1:24" s="264" customFormat="1" ht="15.5" x14ac:dyDescent="0.25">
      <c r="B122" s="276"/>
      <c r="C122" s="273"/>
      <c r="D122" s="274"/>
      <c r="E122" s="275"/>
      <c r="F122" s="273"/>
      <c r="G122" s="271"/>
      <c r="H122" s="278"/>
      <c r="I122" s="271"/>
      <c r="J122" s="338"/>
      <c r="L122" s="272"/>
      <c r="M122" s="279"/>
      <c r="N122" s="274"/>
      <c r="O122" s="274"/>
      <c r="P122" s="293"/>
      <c r="Q122" s="275"/>
      <c r="R122" s="281"/>
      <c r="S122" s="281"/>
      <c r="U122" s="281"/>
      <c r="V122" s="281"/>
      <c r="W122" s="281"/>
      <c r="X122" s="281"/>
    </row>
    <row r="123" spans="1:24" s="264" customFormat="1" ht="15.5" x14ac:dyDescent="0.25">
      <c r="B123" s="276"/>
      <c r="C123" s="273"/>
      <c r="D123" s="274"/>
      <c r="E123" s="275"/>
      <c r="F123" s="273"/>
      <c r="G123" s="273"/>
      <c r="H123" s="285"/>
      <c r="I123" s="273"/>
      <c r="J123" s="338"/>
      <c r="L123" s="292"/>
      <c r="M123" s="279"/>
      <c r="N123" s="274"/>
      <c r="O123" s="274"/>
      <c r="P123" s="280"/>
      <c r="Q123" s="275"/>
      <c r="R123" s="281"/>
      <c r="S123" s="281"/>
      <c r="U123" s="281"/>
      <c r="V123" s="281"/>
      <c r="W123" s="281"/>
      <c r="X123" s="281"/>
    </row>
    <row r="124" spans="1:24" s="264" customFormat="1" ht="16" customHeight="1" x14ac:dyDescent="0.25">
      <c r="B124" s="276"/>
      <c r="C124" s="273"/>
      <c r="D124" s="277"/>
      <c r="E124" s="275"/>
      <c r="F124" s="273"/>
      <c r="G124" s="273"/>
      <c r="H124" s="285"/>
      <c r="I124" s="273"/>
      <c r="J124" s="338"/>
      <c r="L124" s="292"/>
      <c r="M124" s="273"/>
      <c r="N124" s="273"/>
      <c r="O124" s="274"/>
      <c r="P124" s="294"/>
      <c r="Q124" s="275"/>
      <c r="R124" s="275"/>
      <c r="S124" s="281"/>
      <c r="T124" s="281"/>
    </row>
    <row r="125" spans="1:24" s="264" customFormat="1" ht="16" customHeight="1" x14ac:dyDescent="0.25">
      <c r="B125" s="276"/>
      <c r="C125" s="273"/>
      <c r="D125" s="277"/>
      <c r="E125" s="275"/>
      <c r="F125" s="273"/>
      <c r="G125" s="273"/>
      <c r="H125" s="278"/>
      <c r="I125" s="271"/>
      <c r="J125" s="338"/>
      <c r="L125" s="272"/>
      <c r="M125" s="271"/>
      <c r="N125" s="273"/>
      <c r="O125" s="274"/>
      <c r="P125" s="294"/>
      <c r="Q125" s="275"/>
      <c r="R125" s="275"/>
      <c r="S125" s="281"/>
      <c r="T125" s="281"/>
    </row>
    <row r="126" spans="1:24" s="264" customFormat="1" ht="15.75" customHeight="1" x14ac:dyDescent="0.25">
      <c r="B126" s="269"/>
      <c r="C126" s="262"/>
      <c r="D126" s="262"/>
      <c r="E126" s="262"/>
      <c r="F126" s="262"/>
      <c r="G126" s="262"/>
      <c r="H126" s="270"/>
      <c r="I126" s="262"/>
      <c r="J126" s="338"/>
      <c r="L126" s="269"/>
      <c r="M126" s="262"/>
      <c r="N126" s="262"/>
      <c r="O126" s="262"/>
      <c r="P126" s="270"/>
      <c r="Q126" s="275"/>
      <c r="R126" s="281"/>
      <c r="S126" s="281"/>
      <c r="U126" s="281"/>
      <c r="V126" s="281"/>
      <c r="W126" s="281"/>
      <c r="X126" s="281"/>
    </row>
    <row r="127" spans="1:24" s="264" customFormat="1" ht="15.75" customHeight="1" x14ac:dyDescent="0.25">
      <c r="B127" s="269"/>
      <c r="C127" s="262"/>
      <c r="D127" s="262"/>
      <c r="E127" s="262"/>
      <c r="F127" s="262"/>
      <c r="G127" s="262"/>
      <c r="H127" s="270"/>
      <c r="I127" s="262"/>
      <c r="J127" s="338"/>
      <c r="L127" s="269"/>
      <c r="M127" s="262"/>
      <c r="N127" s="262"/>
      <c r="O127" s="262"/>
      <c r="P127" s="270"/>
      <c r="Q127" s="275"/>
      <c r="R127" s="281"/>
      <c r="S127" s="281"/>
      <c r="U127" s="281"/>
      <c r="V127" s="281"/>
      <c r="W127" s="281"/>
      <c r="X127" s="281"/>
    </row>
    <row r="128" spans="1:24" s="264" customFormat="1" ht="15.5" x14ac:dyDescent="0.25">
      <c r="B128" s="276"/>
      <c r="C128" s="273"/>
      <c r="D128" s="277"/>
      <c r="E128" s="275"/>
      <c r="F128" s="273"/>
      <c r="G128" s="273"/>
      <c r="H128" s="282"/>
      <c r="I128" s="265"/>
      <c r="J128" s="338"/>
      <c r="L128" s="276"/>
      <c r="M128" s="295"/>
      <c r="N128" s="284"/>
      <c r="O128" s="284"/>
      <c r="P128" s="285"/>
      <c r="Q128" s="273"/>
      <c r="R128" s="281"/>
      <c r="S128" s="281"/>
      <c r="U128" s="281"/>
      <c r="V128" s="281"/>
      <c r="W128" s="281"/>
      <c r="X128" s="281"/>
    </row>
    <row r="129" spans="1:25" s="264" customFormat="1" ht="15.5" x14ac:dyDescent="0.25">
      <c r="B129" s="297"/>
      <c r="C129" s="296"/>
      <c r="D129" s="296"/>
      <c r="E129" s="296"/>
      <c r="F129" s="273"/>
      <c r="G129" s="273"/>
      <c r="H129" s="278"/>
      <c r="I129" s="271"/>
      <c r="J129" s="338"/>
      <c r="L129" s="272"/>
      <c r="M129" s="271"/>
      <c r="N129" s="271"/>
      <c r="O129" s="271"/>
      <c r="P129" s="278"/>
      <c r="Q129" s="271"/>
      <c r="R129" s="281"/>
      <c r="S129" s="281"/>
      <c r="U129" s="281"/>
      <c r="V129" s="281"/>
      <c r="W129" s="281"/>
      <c r="X129" s="281"/>
    </row>
    <row r="130" spans="1:25" s="264" customFormat="1" ht="15.5" x14ac:dyDescent="0.35">
      <c r="B130" s="269"/>
      <c r="C130" s="262"/>
      <c r="D130" s="262"/>
      <c r="E130" s="262"/>
      <c r="F130" s="273"/>
      <c r="G130" s="298"/>
      <c r="H130" s="299"/>
      <c r="I130" s="298"/>
      <c r="J130" s="338"/>
      <c r="L130" s="300"/>
      <c r="M130" s="298"/>
      <c r="N130" s="298"/>
      <c r="O130" s="298"/>
      <c r="P130" s="299"/>
      <c r="Q130" s="298"/>
      <c r="R130" s="281"/>
      <c r="S130" s="281"/>
      <c r="U130" s="281"/>
      <c r="V130" s="281"/>
      <c r="W130" s="281"/>
      <c r="X130" s="281"/>
    </row>
    <row r="131" spans="1:25" s="264" customFormat="1" ht="15.5" x14ac:dyDescent="0.35">
      <c r="B131" s="272"/>
      <c r="C131" s="273"/>
      <c r="D131" s="274"/>
      <c r="E131" s="275"/>
      <c r="F131" s="273"/>
      <c r="G131" s="273"/>
      <c r="H131" s="301"/>
      <c r="I131" s="62"/>
      <c r="J131" s="338"/>
      <c r="L131" s="244"/>
      <c r="M131" s="259"/>
      <c r="N131" s="226"/>
      <c r="O131" s="226"/>
      <c r="P131" s="89"/>
      <c r="Q131" s="296"/>
      <c r="R131" s="281"/>
      <c r="S131" s="281"/>
      <c r="U131" s="281"/>
      <c r="V131" s="281"/>
      <c r="W131" s="281"/>
      <c r="X131" s="281"/>
    </row>
    <row r="132" spans="1:25" s="264" customFormat="1" ht="15.5" x14ac:dyDescent="0.25">
      <c r="B132" s="269"/>
      <c r="C132" s="273"/>
      <c r="D132" s="274"/>
      <c r="E132" s="275"/>
      <c r="F132" s="273"/>
      <c r="G132" s="273"/>
      <c r="H132" s="270"/>
      <c r="I132" s="262"/>
      <c r="J132" s="338"/>
      <c r="L132" s="269"/>
      <c r="M132" s="262"/>
      <c r="N132" s="262"/>
      <c r="O132" s="262"/>
      <c r="P132" s="270"/>
      <c r="Q132" s="296"/>
      <c r="R132" s="281"/>
      <c r="S132" s="281"/>
      <c r="U132" s="281"/>
      <c r="V132" s="281"/>
      <c r="W132" s="281"/>
      <c r="X132" s="281"/>
    </row>
    <row r="133" spans="1:25" s="264" customFormat="1" ht="15.5" x14ac:dyDescent="0.35">
      <c r="B133" s="272"/>
      <c r="C133" s="273"/>
      <c r="D133" s="274"/>
      <c r="E133" s="275"/>
      <c r="F133" s="273"/>
      <c r="G133" s="273"/>
      <c r="H133" s="301"/>
      <c r="I133" s="62"/>
      <c r="J133" s="338"/>
      <c r="L133" s="297"/>
      <c r="M133" s="296"/>
      <c r="N133" s="296"/>
      <c r="O133" s="296"/>
      <c r="P133" s="89"/>
      <c r="Q133" s="296"/>
      <c r="R133" s="281"/>
      <c r="S133" s="281"/>
      <c r="U133" s="281"/>
      <c r="V133" s="281"/>
      <c r="W133" s="281"/>
      <c r="X133" s="281"/>
    </row>
    <row r="134" spans="1:25" s="264" customFormat="1" ht="15.5" x14ac:dyDescent="0.25">
      <c r="B134" s="276"/>
      <c r="C134" s="476" t="str">
        <f>Übersetzungstabelle!$A$78</f>
        <v>(Ggf. Glasbohrungen für Griffe und/oder mechanische Schlösser erforderlich.)</v>
      </c>
      <c r="D134" s="476"/>
      <c r="E134" s="476"/>
      <c r="F134" s="476"/>
      <c r="G134" s="476"/>
      <c r="H134" s="282"/>
      <c r="I134" s="271"/>
      <c r="J134" s="338"/>
      <c r="L134" s="500"/>
      <c r="M134" s="476"/>
      <c r="N134" s="476"/>
      <c r="O134" s="476"/>
      <c r="P134" s="501"/>
      <c r="Q134" s="296"/>
      <c r="R134" s="281"/>
      <c r="S134" s="281"/>
      <c r="U134" s="281"/>
      <c r="V134" s="281"/>
      <c r="W134" s="281"/>
      <c r="X134" s="281"/>
    </row>
    <row r="135" spans="1:25" s="264" customFormat="1" ht="15.75" customHeight="1" x14ac:dyDescent="0.25">
      <c r="B135" s="328"/>
      <c r="C135" s="477"/>
      <c r="D135" s="477"/>
      <c r="E135" s="477"/>
      <c r="F135" s="477"/>
      <c r="G135" s="477"/>
      <c r="H135" s="331"/>
      <c r="I135" s="262"/>
      <c r="J135" s="339"/>
      <c r="L135" s="502"/>
      <c r="M135" s="477"/>
      <c r="N135" s="477"/>
      <c r="O135" s="477"/>
      <c r="P135" s="503"/>
      <c r="Q135" s="271"/>
      <c r="R135" s="281"/>
      <c r="S135" s="281"/>
      <c r="U135" s="281"/>
      <c r="V135" s="281"/>
      <c r="W135" s="281"/>
      <c r="X135" s="281"/>
    </row>
    <row r="136" spans="1:25" s="264" customFormat="1" ht="10" customHeight="1" x14ac:dyDescent="0.25">
      <c r="B136" s="281"/>
      <c r="C136" s="326"/>
      <c r="D136" s="326"/>
      <c r="E136" s="326"/>
      <c r="F136" s="329"/>
      <c r="G136" s="273"/>
      <c r="H136" s="273"/>
      <c r="I136" s="326"/>
      <c r="J136" s="326"/>
      <c r="K136" s="326"/>
      <c r="Q136" s="326"/>
      <c r="R136" s="271"/>
      <c r="S136" s="281"/>
      <c r="T136" s="281"/>
      <c r="V136" s="281"/>
      <c r="W136" s="281"/>
      <c r="X136" s="281"/>
      <c r="Y136" s="281"/>
    </row>
    <row r="137" spans="1:25" ht="35.5" customHeight="1" x14ac:dyDescent="0.25">
      <c r="A137" s="484" t="str">
        <f>Übersetzungstabelle!$A$109</f>
        <v>Willach übernimmt keine Haftung für eventuelle Schäden jeglicher Art, die aus der Benutzung dieses Profil- und Glasmaßrechners entstehen könnten. (01.09.2021 - Rev. 0)</v>
      </c>
      <c r="B137" s="484"/>
      <c r="C137" s="484"/>
      <c r="D137" s="484"/>
      <c r="E137" s="484"/>
      <c r="F137" s="484"/>
      <c r="G137" s="484"/>
      <c r="H137" s="484"/>
      <c r="I137" s="484"/>
      <c r="J137" s="484"/>
      <c r="K137" s="484"/>
      <c r="L137" s="484"/>
      <c r="M137" s="484"/>
      <c r="N137" s="484"/>
      <c r="O137" s="484"/>
      <c r="P137" s="484"/>
      <c r="Q137" s="258"/>
    </row>
  </sheetData>
  <sheetProtection password="CB24" sheet="1" objects="1" scenarios="1" selectLockedCells="1"/>
  <mergeCells count="44">
    <mergeCell ref="J57:K57"/>
    <mergeCell ref="D65:D66"/>
    <mergeCell ref="D68:D69"/>
    <mergeCell ref="H86:M87"/>
    <mergeCell ref="A137:P137"/>
    <mergeCell ref="L106:P106"/>
    <mergeCell ref="B106:H106"/>
    <mergeCell ref="I81:L81"/>
    <mergeCell ref="P57:P83"/>
    <mergeCell ref="J71:K71"/>
    <mergeCell ref="A104:P104"/>
    <mergeCell ref="I94:J94"/>
    <mergeCell ref="I98:J98"/>
    <mergeCell ref="B86:F86"/>
    <mergeCell ref="I96:K96"/>
    <mergeCell ref="J63:K63"/>
    <mergeCell ref="B1:M1"/>
    <mergeCell ref="P1:Q2"/>
    <mergeCell ref="B55:F55"/>
    <mergeCell ref="H55:M55"/>
    <mergeCell ref="B40:F40"/>
    <mergeCell ref="A3:Q39"/>
    <mergeCell ref="H40:M40"/>
    <mergeCell ref="P41:P52"/>
    <mergeCell ref="J42:K42"/>
    <mergeCell ref="J44:K44"/>
    <mergeCell ref="J48:K48"/>
    <mergeCell ref="I50:L50"/>
    <mergeCell ref="J52:K52"/>
    <mergeCell ref="J65:K65"/>
    <mergeCell ref="J68:K68"/>
    <mergeCell ref="J59:K59"/>
    <mergeCell ref="J61:K61"/>
    <mergeCell ref="I66:L66"/>
    <mergeCell ref="I69:L69"/>
    <mergeCell ref="C134:G135"/>
    <mergeCell ref="L134:P135"/>
    <mergeCell ref="C77:D81"/>
    <mergeCell ref="E77:E81"/>
    <mergeCell ref="E73:E75"/>
    <mergeCell ref="I100:K101"/>
    <mergeCell ref="C73:D75"/>
    <mergeCell ref="P89:P102"/>
    <mergeCell ref="I91:K92"/>
  </mergeCells>
  <phoneticPr fontId="1" type="noConversion"/>
  <conditionalFormatting sqref="L68">
    <cfRule type="cellIs" dxfId="47" priority="3" operator="greaterThan">
      <formula>2996</formula>
    </cfRule>
  </conditionalFormatting>
  <conditionalFormatting sqref="L65">
    <cfRule type="cellIs" dxfId="46" priority="2" operator="greaterThan">
      <formula>4996</formula>
    </cfRule>
  </conditionalFormatting>
  <dataValidations xWindow="575" yWindow="604" count="17">
    <dataValidation type="whole" operator="greaterThan" allowBlank="1" showErrorMessage="1" errorTitle="Unzulässige Eingabe!" error="Die Raumhöhe (Oberkante Profil) muss eine ganze Zahl sein!" sqref="E62 E60 E70 E64 E67 E51 E49 E47" xr:uid="{AF1DC184-2CE5-4650-8917-20B3C4C4CF8A}">
      <formula1>0</formula1>
    </dataValidation>
    <dataValidation type="decimal" operator="greaterThanOrEqual" allowBlank="1" showErrorMessage="1" errorTitle="Unzulässige Eingabe!" error="Bitte geben Sie eine Dezimalzahl größer oder gleich 0 ein._x000a__x000a_Please enter a decimal number than or equal to 0._x000a__x000a_Veuillez saisir un nombre décimal supérieur ou égal à 0._x000a__x000a_Ingresa un número decimal mayor o igual a 0." sqref="E71" xr:uid="{5A3179A9-9BD4-41C2-9FEE-2213257746F7}">
      <formula1>0</formula1>
    </dataValidation>
    <dataValidation type="whole" operator="greaterThanOrEqual" allowBlank="1" showInputMessage="1" showErrorMessage="1" errorTitle="Unzulässige Eingabe" error="Bitte geben Sie eine ganze Zahl größer oder gleich 0 ein._x000a__x000a_Please enter a whole number greater than or equal to 0._x000a__x000a_Veuillez saisir un nombre entier supérieur ou égal à 0._x000a__x000a_Ingresa un número entero mayor o igual a 0." sqref="E65:E66" xr:uid="{70D3F629-F472-4FB9-9C2E-D94DB1652EDD}">
      <formula1>0</formula1>
    </dataValidation>
    <dataValidation type="whole" operator="lessThanOrEqual" allowBlank="1" showInputMessage="1" showErrorMessage="1" errorTitle="Unzulässige Eingabe!" error="Bitte geben Sie eine ganze Zahl größer 0 (≤ 4996) ein._x000a__x000a_Please enter a whole number greater than 0 (≤ 4996)._x000a__x000a_Veuillez saisir un nombre entier supérieur à 0 (≤ 4996)._x000a__x000a_Ingresa un número entero mayor a 0 (≤ 4996)." sqref="E57" xr:uid="{AAE3FBA7-37D6-4104-B2C7-9A51C27AA2F3}">
      <formula1>4996</formula1>
    </dataValidation>
    <dataValidation type="whole" operator="greaterThanOrEqual" allowBlank="1" showErrorMessage="1" errorTitle="Unzulässige Eingabe!" error="Bitte geben Sie eine ganze Zahl größer oder gleich 3 ein._x000a__x000a_Please enter a whole number greater than or equal to 3._x000a__x000a_Veuillez saisir un nombre entier supérieur ou égal à 3._x000a__x000a_Ingresa un número entero mayor o igual a 3." sqref="E68:E69" xr:uid="{DCC50AA7-1236-418A-9EBF-54AA3A6F5C89}">
      <formula1>3</formula1>
    </dataValidation>
    <dataValidation type="whole" operator="greaterThanOrEqual" allowBlank="1" showErrorMessage="1" errorTitle="Unzulässige Eingabe!" error="Bitte geben Sie eine ganze Zahl größer 0 ein._x000a__x000a_Please enter a whole number greater than 0._x000a__x000a_Veuillez saisir un nombre entier supérieur à 0._x000a__x000a_Ingresa un número entero mayor a 0." sqref="E59" xr:uid="{218E1854-7180-4C01-9A8B-BDD3F07835B8}">
      <formula1>0</formula1>
    </dataValidation>
    <dataValidation type="whole" operator="greaterThanOrEqual" allowBlank="1" showInputMessage="1" showErrorMessage="1" sqref="E42" xr:uid="{0C0777C5-DA32-40E0-87C5-97EDE4B56303}">
      <formula1>0</formula1>
    </dataValidation>
    <dataValidation type="whole" operator="greaterThanOrEqual" allowBlank="1" errorTitle="Unzulässige Eingabe!" error="Die Raumhöhe (Oberkante Profil) muss eine ganze Zahl sein (Einheit mm)!" sqref="E48 E44:E46" xr:uid="{CF265F72-D98A-42EB-A454-E6ED18E3794D}">
      <formula1>0</formula1>
    </dataValidation>
    <dataValidation type="whole" operator="greaterThanOrEqual" allowBlank="1" showErrorMessage="1" sqref="E52" xr:uid="{23178B49-63AB-448B-8EE8-7801D0D45250}">
      <formula1>0</formula1>
    </dataValidation>
    <dataValidation type="whole" operator="greaterThanOrEqual" allowBlank="1" sqref="E50" xr:uid="{997FF3FD-C5CB-4A3F-8516-554B699AE359}">
      <formula1>0</formula1>
    </dataValidation>
    <dataValidation type="list" operator="greaterThan" allowBlank="1" showErrorMessage="1" errorTitle="Unzulässige Eingabe!" error="Bitte wählen Sie aus der Drop-Down-Liste aus._x000a__x000a_Please select from the drop-down list._x000a__x000a_Veuillez sélectionner dans la liste déroulante._x000a__x000a_Seleccione de la lista desplegable." sqref="E61" xr:uid="{D6AA55C5-89C6-461F-8F98-B0E055A18075}">
      <mc:AlternateContent xmlns:x12ac="http://schemas.microsoft.com/office/spreadsheetml/2011/1/ac" xmlns:mc="http://schemas.openxmlformats.org/markup-compatibility/2006">
        <mc:Choice Requires="x12ac">
          <x12ac:list>8," 8,76", 10," 10,76"</x12ac:list>
        </mc:Choice>
        <mc:Fallback>
          <formula1>"8, 8,76, 10, 10,76"</formula1>
        </mc:Fallback>
      </mc:AlternateContent>
    </dataValidation>
    <dataValidation type="decimal" operator="lessThan" allowBlank="1" showInputMessage="1" showErrorMessage="1" error="Maximal zulässiges Flügelgewicht überschritten." sqref="L90 K89" xr:uid="{36DF61C6-2D2D-4F92-B911-EA7690E2B390}">
      <formula1>60</formula1>
    </dataValidation>
    <dataValidation type="list" operator="greaterThan" allowBlank="1" showErrorMessage="1" errorTitle="Unzulässige Eingabe!" error="Bitte wählen Sie aus der Drop-Down-Liste aus._x000a__x000a_Please select from the drop-down list._x000a__x000a_Veuillez sélectionner dans la liste déroulante._x000a__x000a_Seleccione de la lista desplegable." sqref="E63" xr:uid="{8B4173F4-E6FF-417D-AFAF-CEA658CD698B}">
      <mc:AlternateContent xmlns:x12ac="http://schemas.microsoft.com/office/spreadsheetml/2011/1/ac" xmlns:mc="http://schemas.openxmlformats.org/markup-compatibility/2006">
        <mc:Choice Requires="x12ac">
          <x12ac:list>10," 10,76", 12," 12,76"</x12ac:list>
        </mc:Choice>
        <mc:Fallback>
          <formula1>"10, 10,76, 12, 12,76"</formula1>
        </mc:Fallback>
      </mc:AlternateContent>
    </dataValidation>
    <dataValidation type="list" errorStyle="warning" allowBlank="1" showErrorMessage="1" errorTitle="Unzulässige Eingabe!" error="Bitte wählen Sie aus der Drop-Down-Liste aus." promptTitle="Unzulässige Eingabe" prompt="Bitte wählen Sie aus dem Drop-Down-Menü aus." sqref="E83" xr:uid="{F9D81C3C-0D8A-4813-8A18-7E101AF2390E}">
      <formula1>$A$32:$A$33</formula1>
    </dataValidation>
    <dataValidation allowBlank="1" showErrorMessage="1" prompt="Haben Sie daran gedacht, in Spalte K &quot;Ja&quot; auszuwählen? Sonst wird der hier eingetragene Wunschwert nicht übernommen." sqref="P120" xr:uid="{52DDEDFD-6ACA-4183-98D6-39F31DB7EEDB}"/>
    <dataValidation allowBlank="1" showErrorMessage="1" sqref="P116" xr:uid="{99FE37EA-AE82-419B-9D16-FDC0C04FDE4E}"/>
    <dataValidation allowBlank="1" showInputMessage="1" showErrorMessage="1" prompt="Haben Sie daran gedacht, in Spalte K &quot;Ja&quot; auszuwählen? Sonst wird der hier eingetragene Wunschwert nicht übernommen." sqref="P123" xr:uid="{45C17A1E-A804-4B69-85A6-3B46789E633C}"/>
  </dataValidations>
  <pageMargins left="0.78740157480314965" right="0.78740157480314965" top="0.98425196850393704" bottom="0.98425196850393704" header="0.51181102362204722" footer="0.51181102362204722"/>
  <pageSetup paperSize="9" scale="43" fitToHeight="2" orientation="landscape" r:id="rId1"/>
  <headerFooter alignWithMargins="0">
    <oddHeader>&amp;R&amp;D</oddHeader>
    <oddFooter>&amp;C&amp;P</oddFooter>
  </headerFooter>
  <rowBreaks count="1" manualBreakCount="1">
    <brk id="104" max="16383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278B86E6-AB57-4124-95BA-332A7298B4AD}">
            <xm:f>$M$89=Übersetzungstabelle!$A$84</xm:f>
            <x14:dxf>
              <font>
                <color rgb="FF007635"/>
              </font>
              <fill>
                <patternFill>
                  <bgColor rgb="FFFFFFFF"/>
                </patternFill>
              </fill>
            </x14:dxf>
          </x14:cfRule>
          <xm:sqref>K89</xm:sqref>
        </x14:conditionalFormatting>
        <x14:conditionalFormatting xmlns:xm="http://schemas.microsoft.com/office/excel/2006/main">
          <x14:cfRule type="expression" priority="9" id="{CD026838-9BE7-46C8-BD41-C1546D7308A8}">
            <xm:f>$M$94=Übersetzungstabelle!$A$84</xm:f>
            <x14:dxf>
              <font>
                <color rgb="FF007635"/>
              </font>
              <fill>
                <patternFill>
                  <bgColor rgb="FFFFFFFF"/>
                </patternFill>
              </fill>
            </x14:dxf>
          </x14:cfRule>
          <xm:sqref>K94</xm:sqref>
        </x14:conditionalFormatting>
        <x14:conditionalFormatting xmlns:xm="http://schemas.microsoft.com/office/excel/2006/main">
          <x14:cfRule type="expression" priority="8" id="{985E78D0-3EB3-4265-B882-9D5A9D69D81B}">
            <xm:f>$M$98=Übersetzungstabelle!$A$84</xm:f>
            <x14:dxf>
              <font>
                <color rgb="FF007635"/>
              </font>
              <fill>
                <patternFill>
                  <bgColor rgb="FFFFFFFF"/>
                </patternFill>
              </fill>
            </x14:dxf>
          </x14:cfRule>
          <xm:sqref>K98</xm:sqref>
        </x14:conditionalFormatting>
        <x14:conditionalFormatting xmlns:xm="http://schemas.microsoft.com/office/excel/2006/main">
          <x14:cfRule type="containsText" priority="4" operator="containsText" text="Achtung: Sie weichen vom vorgeschlagenen Systemmaß ab, bitte prüfen Sie, ob das System mit dem von Ihnen gewählten Wert realisierbar ist!" id="{71B4392F-4D4D-4722-A725-A6AB0CC91654}">
            <xm:f>NOT(ISERROR(SEARCH("Achtung: Sie weichen vom vorgeschlagenen Systemmaß ab, bitte prüfen Sie, ob das System mit dem von Ihnen gewählten Wert realisierbar ist!",'C:\Austausch\Vitris 2.0\Produktmanagement\0_Produktdaten\Aquant 40\3 Dokumente\6 Profil- und Glasmaßrechner\[20200727_AQ40_Profil-undGlasmaßrechner_Expertenmodus.xlsm]Spritzschutz'!#REF!)))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B126:I127 L126:P127</xm:sqref>
        </x14:conditionalFormatting>
        <x14:conditionalFormatting xmlns:xm="http://schemas.microsoft.com/office/excel/2006/main">
          <x14:cfRule type="containsText" priority="11" operator="containsText" text="Achtung: Die technischen Restriktionen sind nicht erfüllt; bitte verändern Sie Ihre Planung!" id="{93CD7D2B-C5B9-4B47-8D53-EDB7647A1DC8}">
            <xm:f>NOT(ISERROR(SEARCH("Achtung: Die technischen Restriktionen sind nicht erfüllt; bitte verändern Sie Ihre Planung!",'C:\Austausch\Vitris 2.0\Produktmanagement\0_Produktdaten\Aquant 40\3 Dokumente\6 Profil- und Glasmaßrechner\[20200727_AQ40_Profil-undGlasmaßrechner_Expertenmodus.xlsm]Spritzschutz'!#REF!)))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H135:I135</xm:sqref>
        </x14:conditionalFormatting>
        <x14:conditionalFormatting xmlns:xm="http://schemas.microsoft.com/office/excel/2006/main">
          <x14:cfRule type="containsText" priority="1" operator="containsText" id="{0DD689AC-70E0-464B-BD92-20017027117B}">
            <xm:f>NOT(ISERROR(SEARCH(Übersetzungstabelle!$A$89,I91)))</xm:f>
            <xm:f>Übersetzungstabelle!$A$89</xm:f>
            <x14:dxf>
              <font>
                <b/>
                <i val="0"/>
                <strike val="0"/>
                <color rgb="FFFF0000"/>
              </font>
              <fill>
                <patternFill>
                  <bgColor rgb="FFFFC7CE"/>
                </patternFill>
              </fill>
            </x14:dxf>
          </x14:cfRule>
          <xm:sqref>I91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575" yWindow="604" count="2">
        <x14:dataValidation type="list" errorStyle="warning" allowBlank="1" showErrorMessage="1" errorTitle="Unzulässige Eingabe!" error="Bitte wählen Sie aus der Drop-Down-Liste aus._x000a__x000a_Please select from the drop-down list._x000a__x000a_Veuillez sélectionner dans la liste déroulante._x000a__x000a_Seleccione de la lista desplegable." promptTitle="Unzulässige Eingabe" prompt="Bitte wählen Sie aus dem Drop-Down-Menü aus." xr:uid="{89FBA9F2-91F8-4FE3-912B-F5DB2BDF1BCF}">
          <x14:formula1>
            <xm:f>Übersetzungstabelle!$A$48:$A$49</xm:f>
          </x14:formula1>
          <xm:sqref>E77:E81</xm:sqref>
        </x14:dataValidation>
        <x14:dataValidation type="list" errorStyle="warning" allowBlank="1" showErrorMessage="1" errorTitle="Unzulässige Eingabe!" error="Bitte wählen Sie aus der Drop-Down-Liste aus._x000a__x000a_Please select from the drop-down list._x000a__x000a_Veuillez sélectionner dans la liste déroulante._x000a__x000a_Seleccione de la lista desplegable." promptTitle="Unzulässige Eingabe" prompt="Bitte wählen Sie aus dem Drop-Down-Menü aus." xr:uid="{A5190EE7-A23E-4258-853B-3F9E460D6130}">
          <x14:formula1>
            <xm:f>Übersetzungstabelle!$A$48:$A$49</xm:f>
          </x14:formula1>
          <xm:sqref>E73:E75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4"/>
  <dimension ref="A1:Y164"/>
  <sheetViews>
    <sheetView showGridLines="0" view="pageBreakPreview" zoomScale="60" zoomScaleNormal="90" workbookViewId="0">
      <selection activeCell="E59" sqref="E59"/>
    </sheetView>
  </sheetViews>
  <sheetFormatPr baseColWidth="10" defaultColWidth="11.453125" defaultRowHeight="12.5" x14ac:dyDescent="0.25"/>
  <cols>
    <col min="1" max="2" width="2.7265625" style="1" customWidth="1"/>
    <col min="3" max="3" width="11.7265625" style="1" customWidth="1"/>
    <col min="4" max="4" width="44.7265625" style="1" customWidth="1"/>
    <col min="5" max="5" width="11.7265625" style="2" customWidth="1"/>
    <col min="6" max="6" width="8.7265625" style="1" customWidth="1"/>
    <col min="7" max="8" width="2.7265625" style="1" customWidth="1"/>
    <col min="9" max="9" width="11.7265625" style="1" customWidth="1"/>
    <col min="10" max="10" width="50.7265625" style="1" customWidth="1"/>
    <col min="11" max="12" width="11.7265625" style="1" customWidth="1"/>
    <col min="13" max="13" width="8.7265625" style="1" customWidth="1"/>
    <col min="14" max="15" width="2.7265625" style="1" customWidth="1"/>
    <col min="16" max="16" width="55.7265625" style="1" customWidth="1"/>
    <col min="17" max="17" width="2.7265625" style="1" customWidth="1"/>
    <col min="18" max="16384" width="11.453125" style="1"/>
  </cols>
  <sheetData>
    <row r="1" spans="1:17" ht="56.25" customHeight="1" x14ac:dyDescent="0.4">
      <c r="A1" s="5"/>
      <c r="B1" s="492" t="str">
        <f>Übersetzungstabelle!$A$24</f>
        <v>Portavant M 50 / M 80: Deckenmontage mit Festflügel, zweiseitig</v>
      </c>
      <c r="C1" s="492"/>
      <c r="D1" s="492"/>
      <c r="E1" s="492"/>
      <c r="F1" s="492"/>
      <c r="G1" s="492"/>
      <c r="H1" s="492"/>
      <c r="I1" s="492"/>
      <c r="J1" s="492"/>
      <c r="K1" s="492"/>
      <c r="L1" s="492"/>
      <c r="M1" s="492"/>
      <c r="N1" s="6"/>
      <c r="O1" s="6"/>
      <c r="P1" s="433"/>
      <c r="Q1" s="433"/>
    </row>
    <row r="2" spans="1:17" ht="10.5" customHeight="1" x14ac:dyDescent="0.4">
      <c r="A2" s="7"/>
      <c r="B2" s="7"/>
      <c r="C2" s="7"/>
      <c r="D2" s="7"/>
      <c r="E2" s="7"/>
      <c r="F2" s="8"/>
      <c r="G2" s="9"/>
      <c r="H2" s="9"/>
      <c r="I2" s="10"/>
      <c r="J2" s="10"/>
      <c r="K2" s="112"/>
      <c r="L2" s="10"/>
      <c r="M2" s="10"/>
      <c r="N2" s="10"/>
      <c r="O2" s="10"/>
      <c r="P2" s="434"/>
      <c r="Q2" s="434"/>
    </row>
    <row r="3" spans="1:17" ht="12.75" customHeight="1" x14ac:dyDescent="0.25">
      <c r="A3" s="465"/>
      <c r="B3" s="465"/>
      <c r="C3" s="465"/>
      <c r="D3" s="465"/>
      <c r="E3" s="465"/>
      <c r="F3" s="465"/>
      <c r="G3" s="465"/>
      <c r="H3" s="465"/>
      <c r="I3" s="465"/>
      <c r="J3" s="465"/>
      <c r="K3" s="465"/>
      <c r="L3" s="465"/>
      <c r="M3" s="465"/>
      <c r="N3" s="465"/>
      <c r="O3" s="465"/>
      <c r="P3" s="465"/>
      <c r="Q3" s="465"/>
    </row>
    <row r="4" spans="1:17" ht="12.75" customHeight="1" x14ac:dyDescent="0.25">
      <c r="A4" s="465"/>
      <c r="B4" s="465"/>
      <c r="C4" s="465"/>
      <c r="D4" s="465"/>
      <c r="E4" s="465"/>
      <c r="F4" s="465"/>
      <c r="G4" s="465"/>
      <c r="H4" s="465"/>
      <c r="I4" s="465"/>
      <c r="J4" s="465"/>
      <c r="K4" s="465"/>
      <c r="L4" s="465"/>
      <c r="M4" s="465"/>
      <c r="N4" s="465"/>
      <c r="O4" s="465"/>
      <c r="P4" s="465"/>
      <c r="Q4" s="465"/>
    </row>
    <row r="5" spans="1:17" ht="12.75" customHeight="1" x14ac:dyDescent="0.25">
      <c r="A5" s="465"/>
      <c r="B5" s="465"/>
      <c r="C5" s="465"/>
      <c r="D5" s="465"/>
      <c r="E5" s="465"/>
      <c r="F5" s="465"/>
      <c r="G5" s="465"/>
      <c r="H5" s="465"/>
      <c r="I5" s="465"/>
      <c r="J5" s="465"/>
      <c r="K5" s="465"/>
      <c r="L5" s="465"/>
      <c r="M5" s="465"/>
      <c r="N5" s="465"/>
      <c r="O5" s="465"/>
      <c r="P5" s="465"/>
      <c r="Q5" s="465"/>
    </row>
    <row r="6" spans="1:17" ht="12.75" customHeight="1" x14ac:dyDescent="0.25">
      <c r="A6" s="465"/>
      <c r="B6" s="465"/>
      <c r="C6" s="465"/>
      <c r="D6" s="465"/>
      <c r="E6" s="465"/>
      <c r="F6" s="465"/>
      <c r="G6" s="465"/>
      <c r="H6" s="465"/>
      <c r="I6" s="465"/>
      <c r="J6" s="465"/>
      <c r="K6" s="465"/>
      <c r="L6" s="465"/>
      <c r="M6" s="465"/>
      <c r="N6" s="465"/>
      <c r="O6" s="465"/>
      <c r="P6" s="465"/>
      <c r="Q6" s="465"/>
    </row>
    <row r="7" spans="1:17" ht="12.75" customHeight="1" x14ac:dyDescent="0.25">
      <c r="A7" s="465"/>
      <c r="B7" s="465"/>
      <c r="C7" s="465"/>
      <c r="D7" s="465"/>
      <c r="E7" s="465"/>
      <c r="F7" s="465"/>
      <c r="G7" s="465"/>
      <c r="H7" s="465"/>
      <c r="I7" s="465"/>
      <c r="J7" s="465"/>
      <c r="K7" s="465"/>
      <c r="L7" s="465"/>
      <c r="M7" s="465"/>
      <c r="N7" s="465"/>
      <c r="O7" s="465"/>
      <c r="P7" s="465"/>
      <c r="Q7" s="465"/>
    </row>
    <row r="8" spans="1:17" ht="12.75" customHeight="1" x14ac:dyDescent="0.25">
      <c r="A8" s="465"/>
      <c r="B8" s="465"/>
      <c r="C8" s="465"/>
      <c r="D8" s="465"/>
      <c r="E8" s="465"/>
      <c r="F8" s="465"/>
      <c r="G8" s="465"/>
      <c r="H8" s="465"/>
      <c r="I8" s="465"/>
      <c r="J8" s="465"/>
      <c r="K8" s="465"/>
      <c r="L8" s="465"/>
      <c r="M8" s="465"/>
      <c r="N8" s="465"/>
      <c r="O8" s="465"/>
      <c r="P8" s="465"/>
      <c r="Q8" s="465"/>
    </row>
    <row r="9" spans="1:17" ht="12.75" customHeight="1" x14ac:dyDescent="0.25">
      <c r="A9" s="465"/>
      <c r="B9" s="465"/>
      <c r="C9" s="465"/>
      <c r="D9" s="465"/>
      <c r="E9" s="465"/>
      <c r="F9" s="465"/>
      <c r="G9" s="465"/>
      <c r="H9" s="465"/>
      <c r="I9" s="465"/>
      <c r="J9" s="465"/>
      <c r="K9" s="465"/>
      <c r="L9" s="465"/>
      <c r="M9" s="465"/>
      <c r="N9" s="465"/>
      <c r="O9" s="465"/>
      <c r="P9" s="465"/>
      <c r="Q9" s="465"/>
    </row>
    <row r="10" spans="1:17" ht="12.75" customHeight="1" x14ac:dyDescent="0.25">
      <c r="A10" s="465"/>
      <c r="B10" s="465"/>
      <c r="C10" s="465"/>
      <c r="D10" s="465"/>
      <c r="E10" s="465"/>
      <c r="F10" s="465"/>
      <c r="G10" s="465"/>
      <c r="H10" s="465"/>
      <c r="I10" s="465"/>
      <c r="J10" s="465"/>
      <c r="K10" s="465"/>
      <c r="L10" s="465"/>
      <c r="M10" s="465"/>
      <c r="N10" s="465"/>
      <c r="O10" s="465"/>
      <c r="P10" s="465"/>
      <c r="Q10" s="465"/>
    </row>
    <row r="11" spans="1:17" ht="12.75" customHeight="1" x14ac:dyDescent="0.25">
      <c r="A11" s="465"/>
      <c r="B11" s="465"/>
      <c r="C11" s="465"/>
      <c r="D11" s="465"/>
      <c r="E11" s="465"/>
      <c r="F11" s="465"/>
      <c r="G11" s="465"/>
      <c r="H11" s="465"/>
      <c r="I11" s="465"/>
      <c r="J11" s="465"/>
      <c r="K11" s="465"/>
      <c r="L11" s="465"/>
      <c r="M11" s="465"/>
      <c r="N11" s="465"/>
      <c r="O11" s="465"/>
      <c r="P11" s="465"/>
      <c r="Q11" s="465"/>
    </row>
    <row r="12" spans="1:17" ht="12.75" customHeight="1" x14ac:dyDescent="0.25">
      <c r="A12" s="465"/>
      <c r="B12" s="465"/>
      <c r="C12" s="465"/>
      <c r="D12" s="465"/>
      <c r="E12" s="465"/>
      <c r="F12" s="465"/>
      <c r="G12" s="465"/>
      <c r="H12" s="465"/>
      <c r="I12" s="465"/>
      <c r="J12" s="465"/>
      <c r="K12" s="465"/>
      <c r="L12" s="465"/>
      <c r="M12" s="465"/>
      <c r="N12" s="465"/>
      <c r="O12" s="465"/>
      <c r="P12" s="465"/>
      <c r="Q12" s="465"/>
    </row>
    <row r="13" spans="1:17" ht="12.75" customHeight="1" x14ac:dyDescent="0.25">
      <c r="A13" s="465"/>
      <c r="B13" s="465"/>
      <c r="C13" s="465"/>
      <c r="D13" s="465"/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</row>
    <row r="14" spans="1:17" ht="12.75" customHeight="1" x14ac:dyDescent="0.25">
      <c r="A14" s="465"/>
      <c r="B14" s="465"/>
      <c r="C14" s="465"/>
      <c r="D14" s="465"/>
      <c r="E14" s="465"/>
      <c r="F14" s="465"/>
      <c r="G14" s="465"/>
      <c r="H14" s="465"/>
      <c r="I14" s="465"/>
      <c r="J14" s="465"/>
      <c r="K14" s="465"/>
      <c r="L14" s="465"/>
      <c r="M14" s="465"/>
      <c r="N14" s="465"/>
      <c r="O14" s="465"/>
      <c r="P14" s="465"/>
      <c r="Q14" s="465"/>
    </row>
    <row r="15" spans="1:17" ht="12.75" customHeight="1" x14ac:dyDescent="0.25">
      <c r="A15" s="465"/>
      <c r="B15" s="465"/>
      <c r="C15" s="465"/>
      <c r="D15" s="465"/>
      <c r="E15" s="465"/>
      <c r="F15" s="465"/>
      <c r="G15" s="465"/>
      <c r="H15" s="465"/>
      <c r="I15" s="465"/>
      <c r="J15" s="465"/>
      <c r="K15" s="465"/>
      <c r="L15" s="465"/>
      <c r="M15" s="465"/>
      <c r="N15" s="465"/>
      <c r="O15" s="465"/>
      <c r="P15" s="465"/>
      <c r="Q15" s="465"/>
    </row>
    <row r="16" spans="1:17" ht="12.75" customHeight="1" x14ac:dyDescent="0.25">
      <c r="A16" s="465"/>
      <c r="B16" s="465"/>
      <c r="C16" s="465"/>
      <c r="D16" s="465"/>
      <c r="E16" s="465"/>
      <c r="F16" s="465"/>
      <c r="G16" s="465"/>
      <c r="H16" s="465"/>
      <c r="I16" s="465"/>
      <c r="J16" s="465"/>
      <c r="K16" s="465"/>
      <c r="L16" s="465"/>
      <c r="M16" s="465"/>
      <c r="N16" s="465"/>
      <c r="O16" s="465"/>
      <c r="P16" s="465"/>
      <c r="Q16" s="465"/>
    </row>
    <row r="17" spans="1:17" ht="12.75" customHeight="1" x14ac:dyDescent="0.25">
      <c r="A17" s="465"/>
      <c r="B17" s="465"/>
      <c r="C17" s="465"/>
      <c r="D17" s="465"/>
      <c r="E17" s="465"/>
      <c r="F17" s="465"/>
      <c r="G17" s="465"/>
      <c r="H17" s="465"/>
      <c r="I17" s="465"/>
      <c r="J17" s="465"/>
      <c r="K17" s="465"/>
      <c r="L17" s="465"/>
      <c r="M17" s="465"/>
      <c r="N17" s="465"/>
      <c r="O17" s="465"/>
      <c r="P17" s="465"/>
      <c r="Q17" s="465"/>
    </row>
    <row r="18" spans="1:17" ht="12.75" customHeight="1" x14ac:dyDescent="0.25">
      <c r="A18" s="465"/>
      <c r="B18" s="465"/>
      <c r="C18" s="465"/>
      <c r="D18" s="465"/>
      <c r="E18" s="465"/>
      <c r="F18" s="465"/>
      <c r="G18" s="465"/>
      <c r="H18" s="465"/>
      <c r="I18" s="465"/>
      <c r="J18" s="465"/>
      <c r="K18" s="465"/>
      <c r="L18" s="465"/>
      <c r="M18" s="465"/>
      <c r="N18" s="465"/>
      <c r="O18" s="465"/>
      <c r="P18" s="465"/>
      <c r="Q18" s="465"/>
    </row>
    <row r="19" spans="1:17" ht="12.75" customHeight="1" x14ac:dyDescent="0.25">
      <c r="A19" s="465"/>
      <c r="B19" s="465"/>
      <c r="C19" s="465"/>
      <c r="D19" s="465"/>
      <c r="E19" s="465"/>
      <c r="F19" s="465"/>
      <c r="G19" s="465"/>
      <c r="H19" s="465"/>
      <c r="I19" s="465"/>
      <c r="J19" s="465"/>
      <c r="K19" s="465"/>
      <c r="L19" s="465"/>
      <c r="M19" s="465"/>
      <c r="N19" s="465"/>
      <c r="O19" s="465"/>
      <c r="P19" s="465"/>
      <c r="Q19" s="465"/>
    </row>
    <row r="20" spans="1:17" ht="12.75" customHeight="1" x14ac:dyDescent="0.25">
      <c r="A20" s="465"/>
      <c r="B20" s="465"/>
      <c r="C20" s="465"/>
      <c r="D20" s="465"/>
      <c r="E20" s="465"/>
      <c r="F20" s="465"/>
      <c r="G20" s="465"/>
      <c r="H20" s="465"/>
      <c r="I20" s="465"/>
      <c r="J20" s="465"/>
      <c r="K20" s="465"/>
      <c r="L20" s="465"/>
      <c r="M20" s="465"/>
      <c r="N20" s="465"/>
      <c r="O20" s="465"/>
      <c r="P20" s="465"/>
      <c r="Q20" s="465"/>
    </row>
    <row r="21" spans="1:17" ht="12.75" customHeight="1" x14ac:dyDescent="0.25">
      <c r="A21" s="465"/>
      <c r="B21" s="465"/>
      <c r="C21" s="465"/>
      <c r="D21" s="465"/>
      <c r="E21" s="465"/>
      <c r="F21" s="465"/>
      <c r="G21" s="465"/>
      <c r="H21" s="465"/>
      <c r="I21" s="465"/>
      <c r="J21" s="465"/>
      <c r="K21" s="465"/>
      <c r="L21" s="465"/>
      <c r="M21" s="465"/>
      <c r="N21" s="465"/>
      <c r="O21" s="465"/>
      <c r="P21" s="465"/>
      <c r="Q21" s="465"/>
    </row>
    <row r="22" spans="1:17" ht="12.75" customHeight="1" x14ac:dyDescent="0.25">
      <c r="A22" s="465"/>
      <c r="B22" s="465"/>
      <c r="C22" s="465"/>
      <c r="D22" s="465"/>
      <c r="E22" s="465"/>
      <c r="F22" s="465"/>
      <c r="G22" s="465"/>
      <c r="H22" s="465"/>
      <c r="I22" s="465"/>
      <c r="J22" s="465"/>
      <c r="K22" s="465"/>
      <c r="L22" s="465"/>
      <c r="M22" s="465"/>
      <c r="N22" s="465"/>
      <c r="O22" s="465"/>
      <c r="P22" s="465"/>
      <c r="Q22" s="465"/>
    </row>
    <row r="23" spans="1:17" ht="12.75" customHeight="1" x14ac:dyDescent="0.25">
      <c r="A23" s="465"/>
      <c r="B23" s="465"/>
      <c r="C23" s="465"/>
      <c r="D23" s="465"/>
      <c r="E23" s="465"/>
      <c r="F23" s="465"/>
      <c r="G23" s="465"/>
      <c r="H23" s="465"/>
      <c r="I23" s="465"/>
      <c r="J23" s="465"/>
      <c r="K23" s="465"/>
      <c r="L23" s="465"/>
      <c r="M23" s="465"/>
      <c r="N23" s="465"/>
      <c r="O23" s="465"/>
      <c r="P23" s="465"/>
      <c r="Q23" s="465"/>
    </row>
    <row r="24" spans="1:17" ht="12.75" customHeight="1" x14ac:dyDescent="0.25">
      <c r="A24" s="465"/>
      <c r="B24" s="465"/>
      <c r="C24" s="465"/>
      <c r="D24" s="465"/>
      <c r="E24" s="465"/>
      <c r="F24" s="465"/>
      <c r="G24" s="465"/>
      <c r="H24" s="465"/>
      <c r="I24" s="465"/>
      <c r="J24" s="465"/>
      <c r="K24" s="465"/>
      <c r="L24" s="465"/>
      <c r="M24" s="465"/>
      <c r="N24" s="465"/>
      <c r="O24" s="465"/>
      <c r="P24" s="465"/>
      <c r="Q24" s="465"/>
    </row>
    <row r="25" spans="1:17" ht="12.75" customHeight="1" x14ac:dyDescent="0.25">
      <c r="A25" s="465"/>
      <c r="B25" s="465"/>
      <c r="C25" s="465"/>
      <c r="D25" s="465"/>
      <c r="E25" s="465"/>
      <c r="F25" s="465"/>
      <c r="G25" s="465"/>
      <c r="H25" s="465"/>
      <c r="I25" s="465"/>
      <c r="J25" s="465"/>
      <c r="K25" s="465"/>
      <c r="L25" s="465"/>
      <c r="M25" s="465"/>
      <c r="N25" s="465"/>
      <c r="O25" s="465"/>
      <c r="P25" s="465"/>
      <c r="Q25" s="465"/>
    </row>
    <row r="26" spans="1:17" ht="12.75" customHeight="1" x14ac:dyDescent="0.25">
      <c r="A26" s="465"/>
      <c r="B26" s="465"/>
      <c r="C26" s="465"/>
      <c r="D26" s="465"/>
      <c r="E26" s="465"/>
      <c r="F26" s="465"/>
      <c r="G26" s="465"/>
      <c r="H26" s="465"/>
      <c r="I26" s="465"/>
      <c r="J26" s="465"/>
      <c r="K26" s="465"/>
      <c r="L26" s="465"/>
      <c r="M26" s="465"/>
      <c r="N26" s="465"/>
      <c r="O26" s="465"/>
      <c r="P26" s="465"/>
      <c r="Q26" s="465"/>
    </row>
    <row r="27" spans="1:17" ht="12.75" customHeight="1" x14ac:dyDescent="0.25">
      <c r="A27" s="465"/>
      <c r="B27" s="465"/>
      <c r="C27" s="465"/>
      <c r="D27" s="465"/>
      <c r="E27" s="465"/>
      <c r="F27" s="465"/>
      <c r="G27" s="465"/>
      <c r="H27" s="465"/>
      <c r="I27" s="465"/>
      <c r="J27" s="465"/>
      <c r="K27" s="465"/>
      <c r="L27" s="465"/>
      <c r="M27" s="465"/>
      <c r="N27" s="465"/>
      <c r="O27" s="465"/>
      <c r="P27" s="465"/>
      <c r="Q27" s="465"/>
    </row>
    <row r="28" spans="1:17" ht="12.75" hidden="1" customHeight="1" x14ac:dyDescent="0.25">
      <c r="A28" s="465"/>
      <c r="B28" s="465"/>
      <c r="C28" s="465"/>
      <c r="D28" s="465"/>
      <c r="E28" s="465"/>
      <c r="F28" s="465"/>
      <c r="G28" s="465"/>
      <c r="H28" s="465"/>
      <c r="I28" s="465"/>
      <c r="J28" s="465"/>
      <c r="K28" s="465"/>
      <c r="L28" s="465"/>
      <c r="M28" s="465"/>
      <c r="N28" s="465"/>
      <c r="O28" s="465"/>
      <c r="P28" s="465"/>
      <c r="Q28" s="465"/>
    </row>
    <row r="29" spans="1:17" ht="12.75" customHeight="1" x14ac:dyDescent="0.25">
      <c r="A29" s="465"/>
      <c r="B29" s="465"/>
      <c r="C29" s="465"/>
      <c r="D29" s="465"/>
      <c r="E29" s="465"/>
      <c r="F29" s="465"/>
      <c r="G29" s="465"/>
      <c r="H29" s="465"/>
      <c r="I29" s="465"/>
      <c r="J29" s="465"/>
      <c r="K29" s="465"/>
      <c r="L29" s="465"/>
      <c r="M29" s="465"/>
      <c r="N29" s="465"/>
      <c r="O29" s="465"/>
      <c r="P29" s="465"/>
      <c r="Q29" s="465"/>
    </row>
    <row r="30" spans="1:17" ht="12.75" customHeight="1" x14ac:dyDescent="0.25">
      <c r="A30" s="465"/>
      <c r="B30" s="465"/>
      <c r="C30" s="465"/>
      <c r="D30" s="465"/>
      <c r="E30" s="465"/>
      <c r="F30" s="465"/>
      <c r="G30" s="465"/>
      <c r="H30" s="465"/>
      <c r="I30" s="465"/>
      <c r="J30" s="465"/>
      <c r="K30" s="465"/>
      <c r="L30" s="465"/>
      <c r="M30" s="465"/>
      <c r="N30" s="465"/>
      <c r="O30" s="465"/>
      <c r="P30" s="465"/>
      <c r="Q30" s="465"/>
    </row>
    <row r="31" spans="1:17" ht="12.75" customHeight="1" x14ac:dyDescent="0.25">
      <c r="A31" s="465"/>
      <c r="B31" s="465"/>
      <c r="C31" s="465"/>
      <c r="D31" s="465"/>
      <c r="E31" s="465"/>
      <c r="F31" s="465"/>
      <c r="G31" s="465"/>
      <c r="H31" s="465"/>
      <c r="I31" s="465"/>
      <c r="J31" s="465"/>
      <c r="K31" s="465"/>
      <c r="L31" s="465"/>
      <c r="M31" s="465"/>
      <c r="N31" s="465"/>
      <c r="O31" s="465"/>
      <c r="P31" s="465"/>
      <c r="Q31" s="465"/>
    </row>
    <row r="32" spans="1:17" ht="12.75" customHeight="1" x14ac:dyDescent="0.25">
      <c r="A32" s="465"/>
      <c r="B32" s="465"/>
      <c r="C32" s="465"/>
      <c r="D32" s="465"/>
      <c r="E32" s="465"/>
      <c r="F32" s="465"/>
      <c r="G32" s="465"/>
      <c r="H32" s="465"/>
      <c r="I32" s="465"/>
      <c r="J32" s="465"/>
      <c r="K32" s="465"/>
      <c r="L32" s="465"/>
      <c r="M32" s="465"/>
      <c r="N32" s="465"/>
      <c r="O32" s="465"/>
      <c r="P32" s="465"/>
      <c r="Q32" s="465"/>
    </row>
    <row r="33" spans="1:23" ht="12.75" hidden="1" customHeight="1" x14ac:dyDescent="0.25">
      <c r="A33" s="465"/>
      <c r="B33" s="465"/>
      <c r="C33" s="465"/>
      <c r="D33" s="465"/>
      <c r="E33" s="465"/>
      <c r="F33" s="465"/>
      <c r="G33" s="465"/>
      <c r="H33" s="465"/>
      <c r="I33" s="465"/>
      <c r="J33" s="465"/>
      <c r="K33" s="465"/>
      <c r="L33" s="465"/>
      <c r="M33" s="465"/>
      <c r="N33" s="465"/>
      <c r="O33" s="465"/>
      <c r="P33" s="465"/>
      <c r="Q33" s="465"/>
    </row>
    <row r="34" spans="1:23" ht="12.75" customHeight="1" x14ac:dyDescent="0.25">
      <c r="A34" s="465"/>
      <c r="B34" s="465"/>
      <c r="C34" s="465"/>
      <c r="D34" s="465"/>
      <c r="E34" s="465"/>
      <c r="F34" s="465"/>
      <c r="G34" s="465"/>
      <c r="H34" s="465"/>
      <c r="I34" s="465"/>
      <c r="J34" s="465"/>
      <c r="K34" s="465"/>
      <c r="L34" s="465"/>
      <c r="M34" s="465"/>
      <c r="N34" s="465"/>
      <c r="O34" s="465"/>
      <c r="P34" s="465"/>
      <c r="Q34" s="465"/>
    </row>
    <row r="35" spans="1:23" ht="12.75" customHeight="1" x14ac:dyDescent="0.25">
      <c r="A35" s="465"/>
      <c r="B35" s="465"/>
      <c r="C35" s="465"/>
      <c r="D35" s="465"/>
      <c r="E35" s="465"/>
      <c r="F35" s="465"/>
      <c r="G35" s="465"/>
      <c r="H35" s="465"/>
      <c r="I35" s="465"/>
      <c r="J35" s="465"/>
      <c r="K35" s="465"/>
      <c r="L35" s="465"/>
      <c r="M35" s="465"/>
      <c r="N35" s="465"/>
      <c r="O35" s="465"/>
      <c r="P35" s="465"/>
      <c r="Q35" s="465"/>
    </row>
    <row r="36" spans="1:23" ht="12.75" hidden="1" customHeight="1" x14ac:dyDescent="0.25">
      <c r="A36" s="465"/>
      <c r="B36" s="465"/>
      <c r="C36" s="465"/>
      <c r="D36" s="465"/>
      <c r="E36" s="465"/>
      <c r="F36" s="465"/>
      <c r="G36" s="465"/>
      <c r="H36" s="465"/>
      <c r="I36" s="465"/>
      <c r="J36" s="465"/>
      <c r="K36" s="465"/>
      <c r="L36" s="465"/>
      <c r="M36" s="465"/>
      <c r="N36" s="465"/>
      <c r="O36" s="465"/>
      <c r="P36" s="465"/>
      <c r="Q36" s="465"/>
    </row>
    <row r="37" spans="1:23" ht="12.75" customHeight="1" x14ac:dyDescent="0.25">
      <c r="A37" s="465"/>
      <c r="B37" s="465"/>
      <c r="C37" s="465"/>
      <c r="D37" s="465"/>
      <c r="E37" s="465"/>
      <c r="F37" s="465"/>
      <c r="G37" s="465"/>
      <c r="H37" s="465"/>
      <c r="I37" s="465"/>
      <c r="J37" s="465"/>
      <c r="K37" s="465"/>
      <c r="L37" s="465"/>
      <c r="M37" s="465"/>
      <c r="N37" s="465"/>
      <c r="O37" s="465"/>
      <c r="P37" s="465"/>
      <c r="Q37" s="465"/>
    </row>
    <row r="38" spans="1:23" ht="12.75" customHeight="1" x14ac:dyDescent="0.25">
      <c r="A38" s="465"/>
      <c r="B38" s="465"/>
      <c r="C38" s="465"/>
      <c r="D38" s="465"/>
      <c r="E38" s="465"/>
      <c r="F38" s="465"/>
      <c r="G38" s="465"/>
      <c r="H38" s="465"/>
      <c r="I38" s="465"/>
      <c r="J38" s="465"/>
      <c r="K38" s="465"/>
      <c r="L38" s="465"/>
      <c r="M38" s="465"/>
      <c r="N38" s="465"/>
      <c r="O38" s="465"/>
      <c r="P38" s="465"/>
      <c r="Q38" s="465"/>
    </row>
    <row r="39" spans="1:23" ht="12.75" customHeight="1" thickBot="1" x14ac:dyDescent="0.3">
      <c r="A39" s="465"/>
      <c r="B39" s="465"/>
      <c r="C39" s="465"/>
      <c r="D39" s="465"/>
      <c r="E39" s="465"/>
      <c r="F39" s="465"/>
      <c r="G39" s="465"/>
      <c r="H39" s="465"/>
      <c r="I39" s="465"/>
      <c r="J39" s="465"/>
      <c r="K39" s="465"/>
      <c r="L39" s="465"/>
      <c r="M39" s="465"/>
      <c r="N39" s="465"/>
      <c r="O39" s="465"/>
      <c r="P39" s="465"/>
      <c r="Q39" s="465"/>
    </row>
    <row r="40" spans="1:23" s="198" customFormat="1" ht="15.75" hidden="1" customHeight="1" x14ac:dyDescent="0.25">
      <c r="B40" s="199" t="s">
        <v>18</v>
      </c>
      <c r="C40" s="200"/>
      <c r="D40" s="200"/>
      <c r="E40" s="200"/>
      <c r="F40" s="201"/>
      <c r="G40" s="170"/>
      <c r="H40" s="162"/>
      <c r="I40" s="162"/>
      <c r="J40" s="162"/>
      <c r="K40" s="162"/>
      <c r="L40" s="162"/>
      <c r="M40" s="162"/>
      <c r="N40" s="202"/>
      <c r="O40" s="202"/>
      <c r="P40" s="202"/>
      <c r="Q40" s="202"/>
      <c r="R40" s="202"/>
      <c r="S40" s="202"/>
      <c r="T40" s="202"/>
      <c r="U40" s="202"/>
      <c r="V40" s="202"/>
      <c r="W40" s="202"/>
    </row>
    <row r="41" spans="1:23" s="198" customFormat="1" ht="8.25" hidden="1" customHeight="1" x14ac:dyDescent="0.25">
      <c r="B41" s="203"/>
      <c r="C41" s="204"/>
      <c r="D41" s="205"/>
      <c r="E41" s="206"/>
      <c r="F41" s="207"/>
      <c r="G41" s="177"/>
      <c r="H41" s="177"/>
      <c r="I41" s="170"/>
      <c r="J41" s="197"/>
      <c r="K41" s="197"/>
      <c r="L41" s="189"/>
      <c r="M41" s="190"/>
      <c r="N41" s="202"/>
      <c r="O41" s="170"/>
      <c r="P41" s="208"/>
      <c r="Q41" s="202"/>
      <c r="R41" s="202"/>
      <c r="S41" s="202"/>
      <c r="T41" s="202"/>
      <c r="U41" s="202"/>
      <c r="V41" s="202"/>
      <c r="W41" s="202"/>
    </row>
    <row r="42" spans="1:23" s="198" customFormat="1" ht="15.75" hidden="1" customHeight="1" x14ac:dyDescent="0.25">
      <c r="B42" s="209"/>
      <c r="C42" s="171" t="s">
        <v>31</v>
      </c>
      <c r="D42" s="172" t="s">
        <v>32</v>
      </c>
      <c r="E42" s="173">
        <v>51</v>
      </c>
      <c r="F42" s="174" t="s">
        <v>1</v>
      </c>
      <c r="G42" s="181"/>
      <c r="H42" s="177"/>
      <c r="I42" s="170"/>
      <c r="J42" s="182"/>
      <c r="K42" s="182"/>
      <c r="L42" s="187"/>
      <c r="M42" s="210"/>
      <c r="N42" s="202"/>
      <c r="O42" s="177"/>
      <c r="P42" s="208"/>
      <c r="Q42" s="202"/>
      <c r="R42" s="202"/>
      <c r="S42" s="202"/>
      <c r="T42" s="202"/>
      <c r="U42" s="202"/>
      <c r="V42" s="202"/>
      <c r="W42" s="202"/>
    </row>
    <row r="43" spans="1:23" s="198" customFormat="1" ht="3.25" hidden="1" customHeight="1" x14ac:dyDescent="0.25">
      <c r="B43" s="209"/>
      <c r="C43" s="170"/>
      <c r="D43" s="177"/>
      <c r="E43" s="178"/>
      <c r="F43" s="174"/>
      <c r="G43" s="177"/>
      <c r="H43" s="177"/>
      <c r="I43" s="170"/>
      <c r="J43" s="182"/>
      <c r="K43" s="182"/>
      <c r="L43" s="187"/>
      <c r="M43" s="190"/>
      <c r="N43" s="202"/>
      <c r="O43" s="181"/>
      <c r="P43" s="208"/>
      <c r="Q43" s="202"/>
      <c r="R43" s="202"/>
      <c r="S43" s="202"/>
      <c r="T43" s="202"/>
      <c r="U43" s="202"/>
      <c r="V43" s="202"/>
      <c r="W43" s="202"/>
    </row>
    <row r="44" spans="1:23" s="198" customFormat="1" ht="15.75" hidden="1" customHeight="1" x14ac:dyDescent="0.25">
      <c r="B44" s="209"/>
      <c r="C44" s="171" t="s">
        <v>19</v>
      </c>
      <c r="D44" s="172" t="s">
        <v>20</v>
      </c>
      <c r="E44" s="173">
        <v>51</v>
      </c>
      <c r="F44" s="174" t="s">
        <v>1</v>
      </c>
      <c r="G44" s="181"/>
      <c r="H44" s="177"/>
      <c r="I44" s="170"/>
      <c r="J44" s="182"/>
      <c r="K44" s="182"/>
      <c r="L44" s="187"/>
      <c r="M44" s="210"/>
      <c r="N44" s="202"/>
      <c r="O44" s="182"/>
      <c r="P44" s="208"/>
      <c r="Q44" s="202"/>
      <c r="R44" s="202"/>
      <c r="S44" s="202"/>
      <c r="T44" s="202"/>
      <c r="U44" s="202"/>
      <c r="V44" s="202"/>
      <c r="W44" s="202"/>
    </row>
    <row r="45" spans="1:23" s="198" customFormat="1" ht="3.25" hidden="1" customHeight="1" x14ac:dyDescent="0.25">
      <c r="B45" s="209"/>
      <c r="C45" s="183"/>
      <c r="D45" s="184"/>
      <c r="E45" s="185"/>
      <c r="F45" s="174"/>
      <c r="G45" s="181"/>
      <c r="H45" s="177"/>
      <c r="I45" s="170"/>
      <c r="J45" s="182"/>
      <c r="K45" s="182"/>
      <c r="L45" s="187"/>
      <c r="M45" s="190"/>
      <c r="N45" s="202"/>
      <c r="O45" s="181"/>
      <c r="P45" s="208"/>
      <c r="Q45" s="202"/>
      <c r="R45" s="202"/>
      <c r="S45" s="202"/>
      <c r="T45" s="202"/>
      <c r="U45" s="202"/>
      <c r="V45" s="202"/>
      <c r="W45" s="202"/>
    </row>
    <row r="46" spans="1:23" s="198" customFormat="1" ht="15.75" hidden="1" customHeight="1" x14ac:dyDescent="0.25">
      <c r="B46" s="209"/>
      <c r="C46" s="171" t="s">
        <v>77</v>
      </c>
      <c r="D46" s="172" t="s">
        <v>78</v>
      </c>
      <c r="E46" s="232">
        <v>0</v>
      </c>
      <c r="F46" s="174" t="s">
        <v>1</v>
      </c>
      <c r="G46" s="181"/>
      <c r="H46" s="177"/>
      <c r="I46" s="170"/>
      <c r="J46" s="222"/>
      <c r="K46" s="222"/>
      <c r="L46" s="187"/>
      <c r="M46" s="190"/>
      <c r="N46" s="202"/>
      <c r="O46" s="181"/>
      <c r="P46" s="208"/>
      <c r="Q46" s="202"/>
      <c r="R46" s="202"/>
      <c r="S46" s="202"/>
      <c r="T46" s="202"/>
      <c r="U46" s="202"/>
      <c r="V46" s="202"/>
      <c r="W46" s="202"/>
    </row>
    <row r="47" spans="1:23" s="198" customFormat="1" ht="3.25" hidden="1" customHeight="1" x14ac:dyDescent="0.25">
      <c r="B47" s="209"/>
      <c r="C47" s="183"/>
      <c r="D47" s="184"/>
      <c r="E47" s="185"/>
      <c r="F47" s="174"/>
      <c r="G47" s="181"/>
      <c r="H47" s="177"/>
      <c r="I47" s="170"/>
      <c r="J47" s="222"/>
      <c r="K47" s="222"/>
      <c r="L47" s="187"/>
      <c r="M47" s="190"/>
      <c r="N47" s="202"/>
      <c r="O47" s="181"/>
      <c r="P47" s="208"/>
      <c r="Q47" s="202"/>
      <c r="R47" s="202"/>
      <c r="S47" s="202"/>
      <c r="T47" s="202"/>
      <c r="U47" s="202"/>
      <c r="V47" s="202"/>
      <c r="W47" s="202"/>
    </row>
    <row r="48" spans="1:23" s="198" customFormat="1" ht="15.75" hidden="1" customHeight="1" x14ac:dyDescent="0.25">
      <c r="B48" s="209"/>
      <c r="C48" s="171" t="s">
        <v>25</v>
      </c>
      <c r="D48" s="172" t="s">
        <v>38</v>
      </c>
      <c r="E48" s="173">
        <v>35</v>
      </c>
      <c r="F48" s="174" t="s">
        <v>1</v>
      </c>
      <c r="G48" s="181"/>
      <c r="H48" s="177"/>
      <c r="I48" s="170"/>
      <c r="J48" s="182"/>
      <c r="K48" s="182"/>
      <c r="L48" s="187"/>
      <c r="M48" s="210"/>
      <c r="N48" s="202"/>
      <c r="O48" s="182"/>
      <c r="P48" s="208"/>
      <c r="Q48" s="202"/>
      <c r="R48" s="202"/>
      <c r="S48" s="202"/>
      <c r="T48" s="202"/>
      <c r="U48" s="202"/>
      <c r="V48" s="202"/>
      <c r="W48" s="202"/>
    </row>
    <row r="49" spans="2:23" s="198" customFormat="1" ht="3.25" hidden="1" customHeight="1" x14ac:dyDescent="0.25">
      <c r="B49" s="209"/>
      <c r="C49" s="183"/>
      <c r="D49" s="184"/>
      <c r="E49" s="185"/>
      <c r="F49" s="174"/>
      <c r="G49" s="181"/>
      <c r="H49" s="177"/>
      <c r="I49" s="170"/>
      <c r="J49" s="182"/>
      <c r="K49" s="182"/>
      <c r="L49" s="187"/>
      <c r="M49" s="190"/>
      <c r="N49" s="202"/>
      <c r="O49" s="181"/>
      <c r="P49" s="208"/>
      <c r="Q49" s="202"/>
      <c r="R49" s="202"/>
      <c r="S49" s="202"/>
      <c r="T49" s="202"/>
      <c r="U49" s="202"/>
      <c r="V49" s="202"/>
      <c r="W49" s="202"/>
    </row>
    <row r="50" spans="2:23" s="198" customFormat="1" ht="15.75" hidden="1" customHeight="1" x14ac:dyDescent="0.25">
      <c r="B50" s="209"/>
      <c r="C50" s="171" t="s">
        <v>21</v>
      </c>
      <c r="D50" s="186" t="s">
        <v>22</v>
      </c>
      <c r="E50" s="173">
        <v>2</v>
      </c>
      <c r="F50" s="174" t="s">
        <v>1</v>
      </c>
      <c r="G50" s="181"/>
      <c r="H50" s="177"/>
      <c r="I50" s="170"/>
      <c r="J50" s="211"/>
      <c r="K50" s="211"/>
      <c r="L50" s="187"/>
      <c r="M50" s="210"/>
      <c r="N50" s="202"/>
      <c r="O50" s="182"/>
      <c r="P50" s="208"/>
      <c r="Q50" s="202"/>
      <c r="R50" s="202"/>
      <c r="S50" s="202"/>
      <c r="T50" s="202"/>
      <c r="U50" s="202"/>
      <c r="V50" s="202"/>
      <c r="W50" s="202"/>
    </row>
    <row r="51" spans="2:23" s="198" customFormat="1" ht="3.25" hidden="1" customHeight="1" x14ac:dyDescent="0.25">
      <c r="B51" s="209"/>
      <c r="C51" s="183"/>
      <c r="D51" s="184"/>
      <c r="E51" s="185"/>
      <c r="F51" s="174"/>
      <c r="G51" s="181"/>
      <c r="H51" s="177"/>
      <c r="I51" s="170"/>
      <c r="J51" s="182"/>
      <c r="K51" s="182"/>
      <c r="L51" s="187"/>
      <c r="M51" s="190"/>
      <c r="N51" s="202"/>
      <c r="O51" s="181"/>
      <c r="P51" s="208"/>
      <c r="Q51" s="202"/>
      <c r="R51" s="202"/>
      <c r="S51" s="202"/>
      <c r="T51" s="202"/>
      <c r="U51" s="202"/>
      <c r="V51" s="202"/>
      <c r="W51" s="202"/>
    </row>
    <row r="52" spans="2:23" s="198" customFormat="1" ht="15.75" hidden="1" customHeight="1" x14ac:dyDescent="0.25">
      <c r="B52" s="209"/>
      <c r="C52" s="171" t="s">
        <v>29</v>
      </c>
      <c r="D52" s="186" t="s">
        <v>24</v>
      </c>
      <c r="E52" s="173">
        <v>3</v>
      </c>
      <c r="F52" s="174" t="s">
        <v>1</v>
      </c>
      <c r="G52" s="181"/>
      <c r="H52" s="177"/>
      <c r="I52" s="177"/>
      <c r="J52" s="177"/>
      <c r="K52" s="177"/>
      <c r="L52" s="177"/>
      <c r="M52" s="177"/>
      <c r="N52" s="202"/>
      <c r="O52" s="182"/>
      <c r="P52" s="208"/>
      <c r="Q52" s="202"/>
      <c r="R52" s="202"/>
      <c r="S52" s="202"/>
      <c r="T52" s="202"/>
      <c r="U52" s="202"/>
      <c r="V52" s="202"/>
      <c r="W52" s="202"/>
    </row>
    <row r="53" spans="2:23" s="158" customFormat="1" ht="8.25" hidden="1" customHeight="1" x14ac:dyDescent="0.35">
      <c r="B53" s="212"/>
      <c r="C53" s="183"/>
      <c r="D53" s="213"/>
      <c r="E53" s="214"/>
      <c r="F53" s="215"/>
      <c r="G53" s="177"/>
      <c r="H53" s="177"/>
      <c r="I53" s="177"/>
      <c r="J53" s="177"/>
      <c r="K53" s="177"/>
      <c r="L53" s="177"/>
      <c r="M53" s="177"/>
      <c r="N53" s="160"/>
      <c r="O53" s="160"/>
      <c r="P53" s="160"/>
      <c r="Q53" s="160"/>
      <c r="R53" s="160"/>
      <c r="S53" s="160"/>
      <c r="T53" s="160"/>
      <c r="U53" s="160"/>
      <c r="V53" s="160"/>
      <c r="W53" s="160"/>
    </row>
    <row r="54" spans="2:23" s="158" customFormat="1" ht="8.25" hidden="1" customHeight="1" thickBot="1" x14ac:dyDescent="0.4">
      <c r="B54" s="177"/>
      <c r="C54" s="170"/>
      <c r="D54" s="197"/>
      <c r="E54" s="189"/>
      <c r="F54" s="190"/>
      <c r="G54" s="177"/>
      <c r="H54" s="177"/>
      <c r="I54" s="177"/>
      <c r="J54" s="177"/>
      <c r="K54" s="177"/>
      <c r="L54" s="177"/>
      <c r="M54" s="177"/>
      <c r="N54" s="160"/>
      <c r="O54" s="160"/>
      <c r="P54" s="160"/>
      <c r="Q54" s="160"/>
      <c r="R54" s="160"/>
      <c r="S54" s="160"/>
      <c r="T54" s="160"/>
      <c r="U54" s="160"/>
      <c r="V54" s="160"/>
      <c r="W54" s="160"/>
    </row>
    <row r="55" spans="2:23" s="46" customFormat="1" ht="15.75" customHeight="1" thickBot="1" x14ac:dyDescent="0.4">
      <c r="B55" s="536" t="str">
        <f>Übersetzungstabelle!$A$28</f>
        <v>Benutzer-Eingabe</v>
      </c>
      <c r="C55" s="537"/>
      <c r="D55" s="537"/>
      <c r="E55" s="537"/>
      <c r="F55" s="538"/>
      <c r="G55" s="58"/>
      <c r="H55" s="452" t="str">
        <f>Übersetzungstabelle!$A$54</f>
        <v>Auto-Berechnung Glasmaße und Profillänge</v>
      </c>
      <c r="I55" s="453"/>
      <c r="J55" s="453"/>
      <c r="K55" s="453"/>
      <c r="L55" s="453"/>
      <c r="M55" s="454"/>
      <c r="N55" s="51"/>
      <c r="O55" s="120"/>
      <c r="P55" s="129" t="str">
        <f>Übersetzungstabelle!$A$96</f>
        <v>Legende</v>
      </c>
      <c r="Q55" s="51"/>
      <c r="R55" s="51"/>
      <c r="S55" s="51"/>
      <c r="T55" s="51"/>
      <c r="U55" s="51"/>
      <c r="V55" s="51"/>
      <c r="W55" s="51"/>
    </row>
    <row r="56" spans="2:23" s="46" customFormat="1" ht="3.25" customHeight="1" x14ac:dyDescent="0.35">
      <c r="B56" s="59"/>
      <c r="C56" s="93"/>
      <c r="D56" s="94"/>
      <c r="E56" s="65"/>
      <c r="F56" s="66"/>
      <c r="G56" s="62"/>
      <c r="H56" s="235"/>
      <c r="I56" s="88"/>
      <c r="J56" s="105"/>
      <c r="K56" s="105"/>
      <c r="L56" s="85"/>
      <c r="M56" s="237"/>
      <c r="N56" s="51"/>
      <c r="O56" s="24"/>
      <c r="P56" s="127"/>
      <c r="Q56" s="51"/>
      <c r="R56" s="51"/>
      <c r="S56" s="51"/>
      <c r="T56" s="51"/>
      <c r="U56" s="51"/>
      <c r="V56" s="51"/>
      <c r="W56" s="51"/>
    </row>
    <row r="57" spans="2:23" s="46" customFormat="1" ht="32.15" customHeight="1" x14ac:dyDescent="0.35">
      <c r="B57" s="60"/>
      <c r="C57" s="54"/>
      <c r="D57" s="84"/>
      <c r="E57" s="85"/>
      <c r="F57" s="70"/>
      <c r="G57" s="62"/>
      <c r="H57" s="235"/>
      <c r="I57" s="88"/>
      <c r="J57" s="105"/>
      <c r="K57" s="105"/>
      <c r="L57" s="231" t="str">
        <f>Übersetzungstabelle!$A$55</f>
        <v>Länge in mm</v>
      </c>
      <c r="M57" s="236" t="str">
        <f>Übersetzungstabelle!$A$56</f>
        <v>Menge in St.</v>
      </c>
      <c r="N57" s="51"/>
      <c r="O57" s="24"/>
      <c r="P57" s="153"/>
      <c r="Q57" s="51"/>
      <c r="R57" s="51"/>
      <c r="S57" s="51"/>
      <c r="T57" s="51"/>
      <c r="U57" s="51"/>
      <c r="V57" s="51"/>
      <c r="W57" s="51"/>
    </row>
    <row r="58" spans="2:23" s="46" customFormat="1" ht="3.25" customHeight="1" x14ac:dyDescent="0.35">
      <c r="B58" s="60"/>
      <c r="C58" s="54"/>
      <c r="D58" s="84"/>
      <c r="E58" s="85"/>
      <c r="F58" s="70"/>
      <c r="G58" s="62"/>
      <c r="H58" s="235"/>
      <c r="I58" s="88"/>
      <c r="J58" s="105"/>
      <c r="K58" s="105"/>
      <c r="L58" s="85"/>
      <c r="M58" s="237"/>
      <c r="N58" s="51"/>
      <c r="O58" s="24"/>
      <c r="P58" s="153"/>
      <c r="Q58" s="51"/>
      <c r="R58" s="51"/>
      <c r="S58" s="51"/>
      <c r="T58" s="51"/>
      <c r="U58" s="51"/>
      <c r="V58" s="51"/>
      <c r="W58" s="51"/>
    </row>
    <row r="59" spans="2:23" s="46" customFormat="1" ht="15.75" customHeight="1" x14ac:dyDescent="0.35">
      <c r="B59" s="60"/>
      <c r="C59" s="86" t="s">
        <v>0</v>
      </c>
      <c r="D59" s="87" t="str">
        <f>Übersetzungstabelle!$A$36</f>
        <v>Lichte Weite (bauseits)</v>
      </c>
      <c r="E59" s="27">
        <v>4000</v>
      </c>
      <c r="F59" s="97" t="s">
        <v>1</v>
      </c>
      <c r="G59" s="67"/>
      <c r="H59" s="235"/>
      <c r="I59" s="86" t="s">
        <v>14</v>
      </c>
      <c r="J59" s="455" t="str">
        <f>Übersetzungstabelle!$A$58</f>
        <v>Glashöhe Schiebeflügel</v>
      </c>
      <c r="K59" s="456"/>
      <c r="L59" s="106">
        <f>E61-E42</f>
        <v>2149</v>
      </c>
      <c r="M59" s="238"/>
      <c r="N59" s="51"/>
      <c r="O59" s="29"/>
      <c r="P59" s="457" t="str">
        <f>Übersetzungstabelle!$A$101</f>
        <v>H = Systemhöhe
HF = Glashöhe Festflügel
HS = Glashöhe Schiebeflügel
LS = Länge Laufschiene/Blende
LW = Lichte Weite (bauseits)
LWt = Lichte Weite (Durchgangsbreite)
WF = Glasbreite Festflügel
WS = Glasbreite Schiebeflügel (mit Griff)
WFZ = Zusatzbreite Festflügel
WSZ = Zusatzbreite Schiebeflügel für Griff</v>
      </c>
      <c r="Q59" s="51"/>
      <c r="R59" s="51"/>
      <c r="S59" s="51"/>
      <c r="T59" s="51"/>
      <c r="U59" s="51"/>
      <c r="V59" s="51"/>
      <c r="W59" s="51"/>
    </row>
    <row r="60" spans="2:23" s="46" customFormat="1" ht="3.25" customHeight="1" x14ac:dyDescent="0.35">
      <c r="B60" s="60"/>
      <c r="C60" s="88"/>
      <c r="D60" s="54"/>
      <c r="E60" s="96"/>
      <c r="F60" s="97"/>
      <c r="G60" s="62"/>
      <c r="H60" s="235"/>
      <c r="I60" s="88"/>
      <c r="J60" s="126"/>
      <c r="K60" s="126"/>
      <c r="L60" s="96"/>
      <c r="M60" s="238"/>
      <c r="N60" s="51"/>
      <c r="O60" s="35"/>
      <c r="P60" s="457"/>
      <c r="Q60" s="51"/>
      <c r="R60" s="51"/>
      <c r="S60" s="51"/>
      <c r="T60" s="51"/>
      <c r="U60" s="51"/>
      <c r="V60" s="51"/>
      <c r="W60" s="51"/>
    </row>
    <row r="61" spans="2:23" s="46" customFormat="1" ht="15.5" x14ac:dyDescent="0.35">
      <c r="B61" s="60"/>
      <c r="C61" s="86" t="s">
        <v>11</v>
      </c>
      <c r="D61" s="87" t="str">
        <f>Übersetzungstabelle!$A$37</f>
        <v>Systemhöhe</v>
      </c>
      <c r="E61" s="27">
        <v>2200</v>
      </c>
      <c r="F61" s="97" t="s">
        <v>1</v>
      </c>
      <c r="G61" s="67"/>
      <c r="H61" s="235"/>
      <c r="I61" s="86" t="s">
        <v>43</v>
      </c>
      <c r="J61" s="455" t="str">
        <f>Übersetzungstabelle!$A$59</f>
        <v>Glashöhe Festflügel</v>
      </c>
      <c r="K61" s="456"/>
      <c r="L61" s="106">
        <f>E61-E44</f>
        <v>2149</v>
      </c>
      <c r="M61" s="238"/>
      <c r="N61" s="51"/>
      <c r="O61" s="36"/>
      <c r="P61" s="457"/>
      <c r="Q61" s="51"/>
      <c r="R61" s="51"/>
      <c r="S61" s="51"/>
      <c r="T61" s="51"/>
      <c r="U61" s="51"/>
      <c r="V61" s="51"/>
      <c r="W61" s="51"/>
    </row>
    <row r="62" spans="2:23" s="46" customFormat="1" ht="3.25" customHeight="1" x14ac:dyDescent="0.35">
      <c r="B62" s="60"/>
      <c r="C62" s="90"/>
      <c r="D62" s="98"/>
      <c r="E62" s="99"/>
      <c r="F62" s="131"/>
      <c r="G62" s="67"/>
      <c r="H62" s="235"/>
      <c r="I62" s="54"/>
      <c r="J62" s="54"/>
      <c r="K62" s="54"/>
      <c r="L62" s="96"/>
      <c r="M62" s="237"/>
      <c r="N62" s="51"/>
      <c r="O62" s="35"/>
      <c r="P62" s="457"/>
      <c r="Q62" s="51"/>
      <c r="R62" s="51"/>
      <c r="S62" s="51"/>
      <c r="T62" s="51"/>
      <c r="U62" s="51"/>
      <c r="V62" s="51"/>
      <c r="W62" s="51"/>
    </row>
    <row r="63" spans="2:23" s="46" customFormat="1" ht="15.5" x14ac:dyDescent="0.35">
      <c r="B63" s="60"/>
      <c r="C63" s="100"/>
      <c r="D63" s="101" t="str">
        <f>Übersetzungstabelle!$A$38</f>
        <v>Glasstärke Schiebeflügel</v>
      </c>
      <c r="E63" s="42">
        <v>10</v>
      </c>
      <c r="F63" s="97" t="s">
        <v>1</v>
      </c>
      <c r="G63" s="67"/>
      <c r="H63" s="235"/>
      <c r="I63" s="86" t="s">
        <v>15</v>
      </c>
      <c r="J63" s="455" t="str">
        <f>Übersetzungstabelle!$A$60</f>
        <v>Glasbreite Schiebeflügel</v>
      </c>
      <c r="K63" s="456"/>
      <c r="L63" s="106">
        <f>(E59+2*(E67-E70+E48-E50))/4</f>
        <v>1065</v>
      </c>
      <c r="M63" s="238">
        <v>2</v>
      </c>
      <c r="N63" s="51"/>
      <c r="O63" s="36"/>
      <c r="P63" s="457"/>
      <c r="Q63" s="51"/>
      <c r="R63" s="51"/>
      <c r="S63" s="51"/>
      <c r="T63" s="51"/>
      <c r="U63" s="51"/>
      <c r="V63" s="51"/>
      <c r="W63" s="51"/>
    </row>
    <row r="64" spans="2:23" s="46" customFormat="1" ht="3.25" customHeight="1" x14ac:dyDescent="0.35">
      <c r="B64" s="60"/>
      <c r="C64" s="90"/>
      <c r="D64" s="98"/>
      <c r="E64" s="99"/>
      <c r="F64" s="131"/>
      <c r="G64" s="67"/>
      <c r="H64" s="235"/>
      <c r="I64" s="88"/>
      <c r="J64" s="126"/>
      <c r="K64" s="126"/>
      <c r="L64" s="96"/>
      <c r="M64" s="238">
        <v>2</v>
      </c>
      <c r="N64" s="51"/>
      <c r="O64" s="35"/>
      <c r="P64" s="457"/>
      <c r="Q64" s="51"/>
      <c r="R64" s="51"/>
      <c r="S64" s="51"/>
      <c r="T64" s="51"/>
      <c r="U64" s="51"/>
      <c r="V64" s="51"/>
      <c r="W64" s="51"/>
    </row>
    <row r="65" spans="2:23" s="46" customFormat="1" ht="15.75" customHeight="1" x14ac:dyDescent="0.35">
      <c r="B65" s="60"/>
      <c r="C65" s="100"/>
      <c r="D65" s="101" t="str">
        <f>Übersetzungstabelle!$A$40</f>
        <v>Glasstärke Festflügel</v>
      </c>
      <c r="E65" s="42">
        <v>10</v>
      </c>
      <c r="F65" s="97" t="s">
        <v>1</v>
      </c>
      <c r="G65" s="67"/>
      <c r="H65" s="235"/>
      <c r="I65" s="86" t="s">
        <v>44</v>
      </c>
      <c r="J65" s="455" t="str">
        <f>Übersetzungstabelle!$A$61</f>
        <v>Glasbreite Festflügel</v>
      </c>
      <c r="K65" s="456"/>
      <c r="L65" s="106">
        <f>$L$63-$E$67+$E$70-$E$46</f>
        <v>968</v>
      </c>
      <c r="M65" s="238">
        <v>2</v>
      </c>
      <c r="N65" s="51"/>
      <c r="O65" s="36"/>
      <c r="P65" s="457"/>
      <c r="Q65" s="51"/>
      <c r="R65" s="51"/>
      <c r="S65" s="51"/>
      <c r="T65" s="51"/>
      <c r="U65" s="51"/>
      <c r="V65" s="51"/>
      <c r="W65" s="51"/>
    </row>
    <row r="66" spans="2:23" s="46" customFormat="1" ht="3.25" customHeight="1" x14ac:dyDescent="0.35">
      <c r="B66" s="60"/>
      <c r="C66" s="88"/>
      <c r="D66" s="102"/>
      <c r="E66" s="103"/>
      <c r="F66" s="131"/>
      <c r="G66" s="67"/>
      <c r="H66" s="235"/>
      <c r="I66" s="54"/>
      <c r="J66" s="84"/>
      <c r="K66" s="84"/>
      <c r="L66" s="96"/>
      <c r="M66" s="237"/>
      <c r="N66" s="51"/>
      <c r="O66" s="35"/>
      <c r="P66" s="457"/>
      <c r="Q66" s="51"/>
      <c r="R66" s="51"/>
      <c r="S66" s="51"/>
      <c r="T66" s="51"/>
      <c r="U66" s="51"/>
      <c r="V66" s="51"/>
      <c r="W66" s="51"/>
    </row>
    <row r="67" spans="2:23" s="46" customFormat="1" ht="15.65" customHeight="1" x14ac:dyDescent="0.35">
      <c r="B67" s="60"/>
      <c r="C67" s="385" t="s">
        <v>13</v>
      </c>
      <c r="D67" s="542" t="str">
        <f>Übersetzungstabelle!$A$41</f>
        <v>Zusatzbreite Schiebeflügel
für Griff</v>
      </c>
      <c r="E67" s="386">
        <v>100</v>
      </c>
      <c r="F67" s="131" t="s">
        <v>1</v>
      </c>
      <c r="G67" s="67"/>
      <c r="H67" s="235"/>
      <c r="I67" s="86" t="s">
        <v>17</v>
      </c>
      <c r="J67" s="459" t="str">
        <f>Übersetzungstabelle!A62</f>
        <v>Länge Laufschiene/Blende</v>
      </c>
      <c r="K67" s="460"/>
      <c r="L67" s="106">
        <f>IF(E59&gt;4996,E59/2,E59)</f>
        <v>4000</v>
      </c>
      <c r="M67" s="237" t="str">
        <f>IF(E59&gt;4996,Übersetzungstabelle!$A$57&amp;" 2",Übersetzungstabelle!$A$57&amp;" 1")</f>
        <v>je 1</v>
      </c>
      <c r="N67" s="51"/>
      <c r="O67" s="29"/>
      <c r="P67" s="457"/>
      <c r="Q67" s="51"/>
      <c r="R67" s="51"/>
      <c r="S67" s="51"/>
      <c r="T67" s="51"/>
      <c r="U67" s="51"/>
      <c r="V67" s="51"/>
      <c r="W67" s="51"/>
    </row>
    <row r="68" spans="2:23" s="46" customFormat="1" ht="15.65" customHeight="1" x14ac:dyDescent="0.35">
      <c r="B68" s="60"/>
      <c r="C68" s="88"/>
      <c r="D68" s="543"/>
      <c r="E68" s="394"/>
      <c r="F68" s="131"/>
      <c r="G68" s="67"/>
      <c r="H68" s="235"/>
      <c r="I68" s="88"/>
      <c r="J68" s="380"/>
      <c r="K68" s="380"/>
      <c r="L68" s="96"/>
      <c r="M68" s="237"/>
      <c r="N68" s="51"/>
      <c r="O68" s="29"/>
      <c r="P68" s="457"/>
      <c r="Q68" s="51"/>
      <c r="R68" s="51"/>
      <c r="S68" s="51"/>
      <c r="T68" s="51"/>
      <c r="U68" s="51"/>
      <c r="V68" s="51"/>
      <c r="W68" s="51"/>
    </row>
    <row r="69" spans="2:23" s="46" customFormat="1" ht="3" customHeight="1" x14ac:dyDescent="0.35">
      <c r="B69" s="60"/>
      <c r="C69" s="88"/>
      <c r="D69" s="102"/>
      <c r="E69" s="103"/>
      <c r="F69" s="131"/>
      <c r="G69" s="67"/>
      <c r="H69" s="235"/>
      <c r="I69" s="54"/>
      <c r="J69" s="54"/>
      <c r="K69" s="54"/>
      <c r="L69" s="96"/>
      <c r="M69" s="237"/>
      <c r="N69" s="51"/>
      <c r="O69" s="104"/>
      <c r="P69" s="457"/>
      <c r="Q69" s="51"/>
      <c r="R69" s="51"/>
      <c r="S69" s="51"/>
      <c r="T69" s="51"/>
      <c r="U69" s="51"/>
      <c r="V69" s="51"/>
      <c r="W69" s="51"/>
    </row>
    <row r="70" spans="2:23" s="46" customFormat="1" ht="15.75" customHeight="1" x14ac:dyDescent="0.35">
      <c r="B70" s="60"/>
      <c r="C70" s="385" t="s">
        <v>39</v>
      </c>
      <c r="D70" s="542" t="str">
        <f>Übersetzungstabelle!$A$42</f>
        <v>Zusatzbreite Festflügel
(≥ 3 mm)</v>
      </c>
      <c r="E70" s="392">
        <v>3</v>
      </c>
      <c r="F70" s="131" t="s">
        <v>1</v>
      </c>
      <c r="G70" s="67"/>
      <c r="H70" s="235"/>
      <c r="I70" s="86"/>
      <c r="J70" s="516" t="str">
        <f>Übersetzungstabelle!$A$65</f>
        <v>Länge Abdeckprofil</v>
      </c>
      <c r="K70" s="517"/>
      <c r="L70" s="228">
        <f>IF(($E$59-2*$L$65-$E$46)&gt;2996,($E$59-2*$L$65-$E$46)/2,$E$59-2*$L$65-$E$46)</f>
        <v>2064</v>
      </c>
      <c r="M70" s="237">
        <f>IF(($E$59-2*$L$65-$E$46)&gt;2996,2,1)</f>
        <v>1</v>
      </c>
      <c r="N70" s="51"/>
      <c r="O70" s="104"/>
      <c r="P70" s="457"/>
      <c r="Q70" s="51"/>
      <c r="R70" s="51"/>
      <c r="S70" s="51"/>
      <c r="T70" s="51"/>
      <c r="U70" s="51"/>
      <c r="V70" s="51"/>
      <c r="W70" s="51"/>
    </row>
    <row r="71" spans="2:23" s="46" customFormat="1" ht="15.75" customHeight="1" x14ac:dyDescent="0.35">
      <c r="B71" s="60"/>
      <c r="C71" s="88"/>
      <c r="D71" s="543"/>
      <c r="E71" s="393"/>
      <c r="F71" s="131"/>
      <c r="G71" s="67"/>
      <c r="H71" s="235"/>
      <c r="I71" s="504" t="str">
        <f>IF($L$70&gt;2996,Übersetzungstabelle!$A$75,"")</f>
        <v/>
      </c>
      <c r="J71" s="504"/>
      <c r="K71" s="504"/>
      <c r="L71" s="504"/>
      <c r="M71" s="237"/>
      <c r="N71" s="51"/>
      <c r="O71" s="104"/>
      <c r="P71" s="457"/>
      <c r="Q71" s="51"/>
      <c r="R71" s="51"/>
      <c r="S71" s="51"/>
      <c r="T71" s="51"/>
      <c r="U71" s="51"/>
      <c r="V71" s="51"/>
      <c r="W71" s="51"/>
    </row>
    <row r="72" spans="2:23" s="46" customFormat="1" ht="3.25" customHeight="1" x14ac:dyDescent="0.35">
      <c r="B72" s="60"/>
      <c r="C72" s="88"/>
      <c r="D72" s="102"/>
      <c r="E72" s="103"/>
      <c r="F72" s="131"/>
      <c r="G72" s="67"/>
      <c r="H72" s="235"/>
      <c r="I72" s="54"/>
      <c r="J72" s="225"/>
      <c r="K72" s="225"/>
      <c r="L72" s="103"/>
      <c r="M72" s="237">
        <v>1</v>
      </c>
      <c r="N72" s="51"/>
      <c r="O72" s="104"/>
      <c r="P72" s="457"/>
      <c r="Q72" s="51"/>
      <c r="R72" s="51"/>
      <c r="S72" s="51"/>
      <c r="T72" s="51"/>
      <c r="U72" s="51"/>
      <c r="V72" s="51"/>
      <c r="W72" s="51"/>
    </row>
    <row r="73" spans="2:23" s="46" customFormat="1" ht="15.75" customHeight="1" x14ac:dyDescent="0.35">
      <c r="B73" s="60"/>
      <c r="C73" s="100"/>
      <c r="D73" s="101" t="str">
        <f>Übersetzungstabelle!$A$43</f>
        <v>Gewicht Griff</v>
      </c>
      <c r="E73" s="43">
        <v>0.4</v>
      </c>
      <c r="F73" s="97" t="s">
        <v>5</v>
      </c>
      <c r="G73" s="67"/>
      <c r="H73" s="235"/>
      <c r="I73" s="86"/>
      <c r="J73" s="516" t="str">
        <f>Übersetzungstabelle!$A$67</f>
        <v>Längen Boden-Wand-Profile unten</v>
      </c>
      <c r="K73" s="517"/>
      <c r="L73" s="228">
        <f>IF($F$75=0,0,$L$65)</f>
        <v>968</v>
      </c>
      <c r="M73" s="237">
        <f>IF($F$75=0,"",2)</f>
        <v>2</v>
      </c>
      <c r="N73" s="51"/>
      <c r="O73" s="104"/>
      <c r="P73" s="457"/>
      <c r="Q73" s="51"/>
      <c r="R73" s="51"/>
      <c r="S73" s="51"/>
      <c r="T73" s="51"/>
      <c r="U73" s="51"/>
      <c r="V73" s="51"/>
      <c r="W73" s="51"/>
    </row>
    <row r="74" spans="2:23" s="46" customFormat="1" ht="3.25" customHeight="1" x14ac:dyDescent="0.35">
      <c r="B74" s="60"/>
      <c r="C74" s="88"/>
      <c r="D74" s="105"/>
      <c r="E74" s="85"/>
      <c r="F74" s="70"/>
      <c r="G74" s="62"/>
      <c r="H74" s="235"/>
      <c r="I74" s="54"/>
      <c r="J74" s="225"/>
      <c r="K74" s="225"/>
      <c r="L74" s="103"/>
      <c r="M74" s="237">
        <v>2</v>
      </c>
      <c r="N74" s="51"/>
      <c r="O74" s="104"/>
      <c r="P74" s="457"/>
      <c r="Q74" s="51"/>
      <c r="R74" s="51"/>
      <c r="S74" s="51"/>
      <c r="T74" s="51"/>
      <c r="U74" s="51"/>
      <c r="V74" s="51"/>
      <c r="W74" s="51"/>
    </row>
    <row r="75" spans="2:23" s="46" customFormat="1" ht="15.75" customHeight="1" x14ac:dyDescent="0.35">
      <c r="B75" s="60"/>
      <c r="C75" s="510" t="str">
        <f>Übersetzungstabelle!$A$44</f>
        <v>Möchten Sie ein Boden-Wand-Profil waagerecht am Boden verwenden?</v>
      </c>
      <c r="D75" s="511"/>
      <c r="E75" s="507" t="s">
        <v>3</v>
      </c>
      <c r="F75" s="128">
        <f>IF(E75=Übersetzungstabelle!$A$48,1,0)</f>
        <v>1</v>
      </c>
      <c r="G75" s="67"/>
      <c r="H75" s="235"/>
      <c r="I75" s="86"/>
      <c r="J75" s="233" t="str">
        <f>Übersetzungstabelle!$A$69</f>
        <v>Längen Boden-Wand-Profile seitlich</v>
      </c>
      <c r="K75" s="234"/>
      <c r="L75" s="228">
        <f>IF($F$79=0,0,IF($F$75=0,$E$61-59,$E$61-59-16))</f>
        <v>2125</v>
      </c>
      <c r="M75" s="239">
        <f>IF($F$79=0,"",2)</f>
        <v>2</v>
      </c>
      <c r="N75" s="51"/>
      <c r="O75" s="104"/>
      <c r="P75" s="457"/>
      <c r="Q75" s="51"/>
      <c r="R75" s="51"/>
      <c r="S75" s="51"/>
      <c r="T75" s="51"/>
      <c r="U75" s="51"/>
      <c r="V75" s="51"/>
      <c r="W75" s="51"/>
    </row>
    <row r="76" spans="2:23" s="46" customFormat="1" ht="3.25" customHeight="1" x14ac:dyDescent="0.35">
      <c r="B76" s="60"/>
      <c r="C76" s="512"/>
      <c r="D76" s="513"/>
      <c r="E76" s="508"/>
      <c r="F76" s="70"/>
      <c r="G76" s="62"/>
      <c r="H76" s="235"/>
      <c r="I76" s="156"/>
      <c r="J76" s="132"/>
      <c r="K76" s="132"/>
      <c r="L76" s="134"/>
      <c r="M76" s="239"/>
      <c r="N76" s="51"/>
      <c r="O76" s="104"/>
      <c r="P76" s="457"/>
      <c r="Q76" s="51"/>
      <c r="R76" s="51"/>
      <c r="S76" s="51"/>
      <c r="T76" s="51"/>
      <c r="U76" s="51"/>
      <c r="V76" s="51"/>
      <c r="W76" s="51"/>
    </row>
    <row r="77" spans="2:23" s="46" customFormat="1" ht="15.75" customHeight="1" x14ac:dyDescent="0.35">
      <c r="B77" s="60"/>
      <c r="C77" s="514"/>
      <c r="D77" s="515"/>
      <c r="E77" s="509"/>
      <c r="F77" s="95"/>
      <c r="G77" s="67"/>
      <c r="H77" s="235"/>
      <c r="I77" s="86"/>
      <c r="J77" s="377" t="str">
        <f>Übersetzungstabelle!$A$70</f>
        <v>Ungefähre Länge Silikonband Typ 1 (Art.-Nr. 617 254…)</v>
      </c>
      <c r="K77" s="378"/>
      <c r="L77" s="106">
        <f>IF(ROUNDDOWN($E$65,0)=10,2*$L$65,0)</f>
        <v>1936</v>
      </c>
      <c r="M77" s="237"/>
      <c r="N77" s="51"/>
      <c r="O77" s="104"/>
      <c r="P77" s="457"/>
      <c r="Q77" s="51"/>
      <c r="R77" s="51"/>
      <c r="S77" s="51"/>
      <c r="T77" s="51"/>
      <c r="U77" s="51"/>
      <c r="V77" s="51"/>
      <c r="W77" s="51"/>
    </row>
    <row r="78" spans="2:23" s="46" customFormat="1" ht="3.25" customHeight="1" x14ac:dyDescent="0.35">
      <c r="B78" s="60"/>
      <c r="C78" s="54"/>
      <c r="D78" s="54"/>
      <c r="E78" s="54"/>
      <c r="F78" s="70"/>
      <c r="G78" s="62"/>
      <c r="H78" s="235"/>
      <c r="I78" s="54"/>
      <c r="J78" s="54"/>
      <c r="K78" s="54"/>
      <c r="L78" s="96"/>
      <c r="M78" s="237"/>
      <c r="N78" s="51"/>
      <c r="O78" s="104"/>
      <c r="P78" s="457"/>
      <c r="Q78" s="51"/>
      <c r="R78" s="51"/>
      <c r="S78" s="51"/>
      <c r="T78" s="51"/>
      <c r="U78" s="51"/>
      <c r="V78" s="51"/>
      <c r="W78" s="51"/>
    </row>
    <row r="79" spans="2:23" s="46" customFormat="1" ht="15.75" customHeight="1" x14ac:dyDescent="0.35">
      <c r="B79" s="60"/>
      <c r="C79" s="510" t="str">
        <f>Übersetzungstabelle!$A$46</f>
        <v>Möchten Sie ein Boden-Wand-Profil zur senkrechten Befestigung der Festflügel an der Wand verwenden?</v>
      </c>
      <c r="D79" s="539"/>
      <c r="E79" s="507" t="s">
        <v>3</v>
      </c>
      <c r="F79" s="128">
        <f>IF(E79=Übersetzungstabelle!$A$48,1,0)</f>
        <v>1</v>
      </c>
      <c r="G79" s="67"/>
      <c r="H79" s="235"/>
      <c r="I79" s="86"/>
      <c r="J79" s="377" t="str">
        <f>Übersetzungstabelle!$A$71</f>
        <v>Ungefähre Länge Silikonband Typ 2 (Art.-Nr. 617 255…)</v>
      </c>
      <c r="K79" s="378"/>
      <c r="L79" s="106">
        <f>IF(ROUNDDOWN($E$65,0)=10,4*($L$75+$L$73),0)</f>
        <v>12372</v>
      </c>
      <c r="M79" s="237"/>
      <c r="N79" s="51"/>
      <c r="O79" s="104"/>
      <c r="P79" s="457"/>
      <c r="Q79" s="51"/>
      <c r="R79" s="51"/>
      <c r="S79" s="51"/>
      <c r="T79" s="51"/>
      <c r="U79" s="51"/>
      <c r="V79" s="51"/>
      <c r="W79" s="51"/>
    </row>
    <row r="80" spans="2:23" s="46" customFormat="1" ht="3.25" customHeight="1" x14ac:dyDescent="0.35">
      <c r="B80" s="60"/>
      <c r="C80" s="512"/>
      <c r="D80" s="540"/>
      <c r="E80" s="508"/>
      <c r="F80" s="70"/>
      <c r="G80" s="62"/>
      <c r="H80" s="235"/>
      <c r="I80" s="54"/>
      <c r="J80" s="54"/>
      <c r="K80" s="54"/>
      <c r="L80" s="96"/>
      <c r="M80" s="237"/>
      <c r="N80" s="51"/>
      <c r="O80" s="104"/>
      <c r="P80" s="457"/>
      <c r="Q80" s="51"/>
      <c r="R80" s="51"/>
      <c r="S80" s="51"/>
      <c r="T80" s="51"/>
      <c r="U80" s="51"/>
      <c r="V80" s="51"/>
      <c r="W80" s="51"/>
    </row>
    <row r="81" spans="2:23" s="46" customFormat="1" ht="15.75" customHeight="1" x14ac:dyDescent="0.35">
      <c r="B81" s="60"/>
      <c r="C81" s="512"/>
      <c r="D81" s="540"/>
      <c r="E81" s="508"/>
      <c r="F81" s="95"/>
      <c r="G81" s="67"/>
      <c r="H81" s="235"/>
      <c r="I81" s="86"/>
      <c r="J81" s="377" t="str">
        <f>Übersetzungstabelle!$A$72</f>
        <v>Ungefähre Länge Silikonband Typ 3 (Art.-Nr. 617 256…)</v>
      </c>
      <c r="K81" s="378"/>
      <c r="L81" s="106">
        <f>IF(ROUNDDOWN($E$65,0)=12,4*($L$75+$L$73)+2*$L$65,0)</f>
        <v>0</v>
      </c>
      <c r="M81" s="237"/>
      <c r="N81" s="51"/>
      <c r="O81" s="104"/>
      <c r="P81" s="457"/>
      <c r="Q81" s="51"/>
      <c r="R81" s="51"/>
      <c r="S81" s="51"/>
      <c r="T81" s="51"/>
      <c r="U81" s="51"/>
      <c r="V81" s="51"/>
      <c r="W81" s="51"/>
    </row>
    <row r="82" spans="2:23" s="46" customFormat="1" ht="3.25" customHeight="1" x14ac:dyDescent="0.35">
      <c r="B82" s="60"/>
      <c r="C82" s="512"/>
      <c r="D82" s="540"/>
      <c r="E82" s="508"/>
      <c r="F82" s="128">
        <f>IF($E$76=Übersetzungstabelle!$A$48,1,0)</f>
        <v>0</v>
      </c>
      <c r="G82" s="67"/>
      <c r="H82" s="235"/>
      <c r="I82" s="16"/>
      <c r="J82" s="17"/>
      <c r="K82" s="17"/>
      <c r="L82" s="31"/>
      <c r="M82" s="239"/>
      <c r="N82" s="51"/>
      <c r="O82" s="104"/>
      <c r="P82" s="457"/>
      <c r="Q82" s="51"/>
      <c r="R82" s="51"/>
      <c r="S82" s="51"/>
      <c r="T82" s="51"/>
      <c r="U82" s="51"/>
      <c r="V82" s="51"/>
      <c r="W82" s="51"/>
    </row>
    <row r="83" spans="2:23" s="46" customFormat="1" ht="15.75" customHeight="1" x14ac:dyDescent="0.35">
      <c r="B83" s="60"/>
      <c r="C83" s="514"/>
      <c r="D83" s="541"/>
      <c r="E83" s="509"/>
      <c r="F83" s="128"/>
      <c r="G83" s="67"/>
      <c r="H83" s="235"/>
      <c r="I83" s="461" t="str">
        <f>Übersetzungstabelle!$A$73</f>
        <v>Zur Information:</v>
      </c>
      <c r="J83" s="461"/>
      <c r="K83" s="461"/>
      <c r="L83" s="461"/>
      <c r="M83" s="239"/>
      <c r="N83" s="51"/>
      <c r="O83" s="104"/>
      <c r="P83" s="457"/>
      <c r="Q83" s="51"/>
      <c r="R83" s="51"/>
      <c r="S83" s="51"/>
      <c r="T83" s="51"/>
      <c r="U83" s="51"/>
      <c r="V83" s="51"/>
      <c r="W83" s="51"/>
    </row>
    <row r="84" spans="2:23" s="46" customFormat="1" ht="3.25" customHeight="1" x14ac:dyDescent="0.35">
      <c r="B84" s="60"/>
      <c r="C84" s="118"/>
      <c r="D84" s="118"/>
      <c r="E84" s="157"/>
      <c r="F84" s="128"/>
      <c r="G84" s="67"/>
      <c r="H84" s="235"/>
      <c r="I84" s="16"/>
      <c r="J84" s="17"/>
      <c r="K84" s="17"/>
      <c r="L84" s="31"/>
      <c r="M84" s="239"/>
      <c r="N84" s="51"/>
      <c r="O84" s="104"/>
      <c r="P84" s="457"/>
      <c r="Q84" s="51"/>
      <c r="R84" s="51"/>
      <c r="S84" s="51"/>
      <c r="T84" s="51"/>
      <c r="U84" s="51"/>
      <c r="V84" s="51"/>
      <c r="W84" s="51"/>
    </row>
    <row r="85" spans="2:23" s="46" customFormat="1" ht="15.75" customHeight="1" x14ac:dyDescent="0.35">
      <c r="B85" s="60"/>
      <c r="C85" s="118"/>
      <c r="D85" s="118"/>
      <c r="E85" s="134"/>
      <c r="F85" s="70"/>
      <c r="G85" s="62"/>
      <c r="H85" s="235"/>
      <c r="I85" s="44" t="s">
        <v>62</v>
      </c>
      <c r="J85" s="217" t="str">
        <f>Übersetzungstabelle!$A$74</f>
        <v>Lichte Weite (Türdurchgang)</v>
      </c>
      <c r="K85" s="218"/>
      <c r="L85" s="45">
        <f>$E$59-2*($L$65+$E$67)</f>
        <v>1864</v>
      </c>
      <c r="M85" s="239"/>
      <c r="N85" s="51"/>
      <c r="O85" s="104"/>
      <c r="P85" s="457"/>
      <c r="Q85" s="51"/>
      <c r="R85" s="51"/>
      <c r="S85" s="51"/>
      <c r="T85" s="51"/>
      <c r="U85" s="51"/>
      <c r="V85" s="51"/>
      <c r="W85" s="51"/>
    </row>
    <row r="86" spans="2:23" s="46" customFormat="1" ht="8.25" customHeight="1" thickBot="1" x14ac:dyDescent="0.4">
      <c r="B86" s="75"/>
      <c r="C86" s="76"/>
      <c r="D86" s="4"/>
      <c r="E86" s="107"/>
      <c r="F86" s="92"/>
      <c r="G86" s="62"/>
      <c r="H86" s="240"/>
      <c r="I86" s="241"/>
      <c r="J86" s="241"/>
      <c r="K86" s="241"/>
      <c r="L86" s="241"/>
      <c r="M86" s="242"/>
      <c r="N86" s="51"/>
      <c r="O86" s="52"/>
      <c r="P86" s="53"/>
      <c r="Q86" s="51"/>
      <c r="R86" s="51"/>
      <c r="S86" s="51"/>
      <c r="T86" s="51"/>
      <c r="U86" s="51"/>
      <c r="V86" s="51"/>
      <c r="W86" s="51"/>
    </row>
    <row r="87" spans="2:23" s="46" customFormat="1" ht="8.25" customHeight="1" x14ac:dyDescent="0.35">
      <c r="B87" s="54"/>
      <c r="C87" s="54"/>
      <c r="D87" s="84"/>
      <c r="E87" s="108"/>
      <c r="F87" s="109"/>
      <c r="G87" s="62"/>
      <c r="N87" s="51"/>
      <c r="O87" s="51"/>
      <c r="P87" s="51"/>
      <c r="Q87" s="51"/>
      <c r="R87" s="51"/>
      <c r="S87" s="51"/>
      <c r="T87" s="51"/>
      <c r="U87" s="51"/>
      <c r="V87" s="51"/>
      <c r="W87" s="51"/>
    </row>
    <row r="88" spans="2:23" s="46" customFormat="1" ht="15.5" x14ac:dyDescent="0.35">
      <c r="B88" s="443" t="str">
        <f>Übersetzungstabelle!$A$51</f>
        <v>Formeln</v>
      </c>
      <c r="C88" s="444"/>
      <c r="D88" s="444"/>
      <c r="E88" s="444"/>
      <c r="F88" s="445"/>
      <c r="G88" s="58"/>
      <c r="H88" s="526" t="str">
        <f>Übersetzungstabelle!$A$83</f>
        <v>Überprüfung Flügelgewicht, Aspektverhältnis und
Mindestflügelbreite</v>
      </c>
      <c r="I88" s="527"/>
      <c r="J88" s="527"/>
      <c r="K88" s="527"/>
      <c r="L88" s="527"/>
      <c r="M88" s="528"/>
      <c r="N88" s="51"/>
      <c r="O88" s="120"/>
      <c r="P88" s="129" t="str">
        <f>Übersetzungstabelle!$A$105</f>
        <v>Hinweis</v>
      </c>
      <c r="Q88" s="51"/>
      <c r="R88" s="51"/>
      <c r="S88" s="51"/>
      <c r="T88" s="51"/>
      <c r="U88" s="51"/>
      <c r="V88" s="51"/>
      <c r="W88" s="51"/>
    </row>
    <row r="89" spans="2:23" s="46" customFormat="1" ht="15.5" x14ac:dyDescent="0.35">
      <c r="B89" s="24"/>
      <c r="C89" s="379"/>
      <c r="D89" s="379"/>
      <c r="E89" s="379"/>
      <c r="F89" s="387"/>
      <c r="G89" s="156"/>
      <c r="H89" s="529"/>
      <c r="I89" s="530"/>
      <c r="J89" s="530"/>
      <c r="K89" s="530"/>
      <c r="L89" s="530"/>
      <c r="M89" s="531"/>
      <c r="N89" s="51"/>
      <c r="O89" s="248"/>
      <c r="P89" s="388"/>
      <c r="Q89" s="51"/>
      <c r="R89" s="51"/>
      <c r="S89" s="51"/>
      <c r="T89" s="51"/>
      <c r="U89" s="51"/>
      <c r="V89" s="51"/>
      <c r="W89" s="51"/>
    </row>
    <row r="90" spans="2:23" s="46" customFormat="1" ht="8.25" customHeight="1" x14ac:dyDescent="0.35">
      <c r="B90" s="60"/>
      <c r="C90" s="54"/>
      <c r="D90" s="54"/>
      <c r="E90" s="54"/>
      <c r="F90" s="61"/>
      <c r="G90" s="62"/>
      <c r="H90" s="59"/>
      <c r="I90" s="63"/>
      <c r="J90" s="64"/>
      <c r="K90" s="64"/>
      <c r="L90" s="65"/>
      <c r="M90" s="66"/>
      <c r="N90" s="51"/>
      <c r="O90" s="60"/>
      <c r="P90" s="395"/>
      <c r="Q90" s="51"/>
      <c r="R90" s="51"/>
      <c r="S90" s="51"/>
      <c r="T90" s="51"/>
      <c r="U90" s="51"/>
      <c r="V90" s="51"/>
      <c r="W90" s="51"/>
    </row>
    <row r="91" spans="2:23" s="46" customFormat="1" ht="15.75" customHeight="1" x14ac:dyDescent="0.35">
      <c r="B91" s="60"/>
      <c r="C91" s="54" t="s">
        <v>366</v>
      </c>
      <c r="D91" s="54"/>
      <c r="E91" s="54"/>
      <c r="F91" s="61"/>
      <c r="G91" s="67"/>
      <c r="H91" s="60"/>
      <c r="I91" s="110" t="str">
        <f>Übersetzungstabelle!$A$86</f>
        <v>Flügelgewicht Schiebeflügel mit Griff (≤ 50 kg / 80 kg)</v>
      </c>
      <c r="J91" s="111"/>
      <c r="K91" s="135">
        <f>L59/1000*L63/1000*2.5*ROUNDDOWN(E63,0)+E73</f>
        <v>57.617125000000009</v>
      </c>
      <c r="L91" s="109" t="s">
        <v>5</v>
      </c>
      <c r="M91" s="61" t="str">
        <f>IF(K91&lt;=80,Übersetzungstabelle!$A$84,Übersetzungstabelle!$A$85)</f>
        <v>Okay.</v>
      </c>
      <c r="N91" s="51"/>
      <c r="O91" s="60"/>
      <c r="P91" s="457" t="str">
        <f>Übersetzungstabelle!$A$106</f>
        <v>Das Flügelgewicht des Schiebeflügels inkl. Griff darf 50 kg (Portavant M 50) bzw. 80 kg (Portavant M 80) nicht überschreiten. 
Das Verhältnis von Höhe zu Breite des Schiebeflügels darf maximal 3 : 1 betragen.
Der Schiebeflügel muss mindestens 330 mm breit sein.</v>
      </c>
      <c r="Q91" s="51"/>
      <c r="R91" s="51"/>
      <c r="S91" s="51"/>
      <c r="T91" s="51"/>
      <c r="U91" s="51"/>
      <c r="V91" s="51"/>
      <c r="W91" s="51"/>
    </row>
    <row r="92" spans="2:23" s="46" customFormat="1" ht="3.25" customHeight="1" x14ac:dyDescent="0.35">
      <c r="B92" s="60"/>
      <c r="C92" s="54"/>
      <c r="D92" s="54"/>
      <c r="E92" s="54"/>
      <c r="F92" s="61"/>
      <c r="G92" s="67"/>
      <c r="H92" s="60"/>
      <c r="I92" s="126"/>
      <c r="J92" s="126"/>
      <c r="K92" s="126"/>
      <c r="L92" s="69"/>
      <c r="M92" s="68"/>
      <c r="N92" s="51"/>
      <c r="O92" s="60"/>
      <c r="P92" s="457"/>
      <c r="Q92" s="51"/>
      <c r="R92" s="51"/>
      <c r="S92" s="51"/>
      <c r="T92" s="51"/>
      <c r="U92" s="51"/>
      <c r="V92" s="51"/>
      <c r="W92" s="51"/>
    </row>
    <row r="93" spans="2:23" s="46" customFormat="1" ht="15.75" customHeight="1" x14ac:dyDescent="0.35">
      <c r="B93" s="60"/>
      <c r="C93" s="46" t="s">
        <v>367</v>
      </c>
      <c r="E93" s="54"/>
      <c r="F93" s="61"/>
      <c r="G93" s="67"/>
      <c r="H93" s="60"/>
      <c r="I93" s="475" t="str">
        <f>IF(K91&lt;=50,Übersetzungstabelle!$A$87,IF(K91&lt;=80,Übersetzungstabelle!$A$88,IF(K91&gt;80,Übersetzungstabelle!$A$89,"")))</f>
        <v>Bitte verwenden Sie die Zubehör-/Komplett-Sets unseres Portavant M 80.</v>
      </c>
      <c r="J93" s="475"/>
      <c r="K93" s="475"/>
      <c r="L93" s="138"/>
      <c r="M93" s="70"/>
      <c r="N93" s="51"/>
      <c r="O93" s="60"/>
      <c r="P93" s="457"/>
      <c r="Q93" s="51"/>
      <c r="R93" s="51"/>
      <c r="S93" s="51"/>
      <c r="T93" s="51"/>
      <c r="U93" s="51"/>
      <c r="V93" s="51"/>
      <c r="W93" s="51"/>
    </row>
    <row r="94" spans="2:23" s="46" customFormat="1" ht="15.75" customHeight="1" x14ac:dyDescent="0.35">
      <c r="B94" s="60"/>
      <c r="C94" s="46" t="s">
        <v>69</v>
      </c>
      <c r="E94" s="54"/>
      <c r="F94" s="61"/>
      <c r="G94" s="67"/>
      <c r="H94" s="60"/>
      <c r="I94" s="475"/>
      <c r="J94" s="475"/>
      <c r="K94" s="475"/>
      <c r="L94" s="138"/>
      <c r="M94" s="70"/>
      <c r="N94" s="51"/>
      <c r="O94" s="60"/>
      <c r="P94" s="457"/>
      <c r="Q94" s="51"/>
      <c r="R94" s="51"/>
      <c r="S94" s="51"/>
      <c r="T94" s="51"/>
      <c r="U94" s="51"/>
      <c r="V94" s="51"/>
      <c r="W94" s="51"/>
    </row>
    <row r="95" spans="2:23" s="46" customFormat="1" ht="3.25" customHeight="1" x14ac:dyDescent="0.35">
      <c r="B95" s="60"/>
      <c r="E95" s="54"/>
      <c r="F95" s="61"/>
      <c r="G95" s="71"/>
      <c r="H95" s="60"/>
      <c r="I95" s="54"/>
      <c r="J95" s="54"/>
      <c r="K95" s="54"/>
      <c r="L95" s="54"/>
      <c r="M95" s="68"/>
      <c r="O95" s="60"/>
      <c r="P95" s="457"/>
    </row>
    <row r="96" spans="2:23" s="46" customFormat="1" ht="15.75" customHeight="1" x14ac:dyDescent="0.35">
      <c r="B96" s="60"/>
      <c r="C96" s="54" t="s">
        <v>42</v>
      </c>
      <c r="E96" s="54"/>
      <c r="F96" s="61"/>
      <c r="G96" s="67"/>
      <c r="H96" s="60"/>
      <c r="I96" s="455" t="str">
        <f>Übersetzungstabelle!$A$91</f>
        <v>Verhältnis von Höhe zu Breite der Schiebeflügel (≤ 3)</v>
      </c>
      <c r="J96" s="456"/>
      <c r="K96" s="136">
        <f>L59/L63</f>
        <v>2.0178403755868546</v>
      </c>
      <c r="L96" s="54"/>
      <c r="M96" s="61" t="str">
        <f>IF(K96&lt;=3,Übersetzungstabelle!$A$84,Übersetzungstabelle!$A$85)</f>
        <v>Okay.</v>
      </c>
      <c r="O96" s="60"/>
      <c r="P96" s="457"/>
    </row>
    <row r="97" spans="1:24" s="46" customFormat="1" ht="3.25" customHeight="1" x14ac:dyDescent="0.35">
      <c r="B97" s="60"/>
      <c r="C97" s="54"/>
      <c r="E97" s="54"/>
      <c r="F97" s="61"/>
      <c r="G97" s="62"/>
      <c r="H97" s="60"/>
      <c r="I97" s="54"/>
      <c r="J97" s="54"/>
      <c r="K97" s="54"/>
      <c r="L97" s="54"/>
      <c r="M97" s="61"/>
      <c r="O97" s="60"/>
      <c r="P97" s="457"/>
    </row>
    <row r="98" spans="1:24" s="46" customFormat="1" ht="15.75" customHeight="1" x14ac:dyDescent="0.35">
      <c r="B98" s="60"/>
      <c r="C98" s="54" t="s">
        <v>41</v>
      </c>
      <c r="D98" s="54"/>
      <c r="E98" s="54"/>
      <c r="F98" s="61"/>
      <c r="G98" s="62"/>
      <c r="H98" s="60"/>
      <c r="I98" s="499" t="str">
        <f>IF(K96&gt;3,Übersetzungstabelle!A92,"")</f>
        <v/>
      </c>
      <c r="J98" s="499"/>
      <c r="K98" s="499"/>
      <c r="L98" s="138"/>
      <c r="M98" s="72"/>
      <c r="O98" s="60"/>
      <c r="P98" s="457"/>
    </row>
    <row r="99" spans="1:24" s="46" customFormat="1" ht="3.25" customHeight="1" x14ac:dyDescent="0.35">
      <c r="B99" s="60"/>
      <c r="C99" s="54"/>
      <c r="D99" s="54"/>
      <c r="E99" s="54"/>
      <c r="F99" s="61"/>
      <c r="G99" s="62"/>
      <c r="H99" s="60"/>
      <c r="I99" s="54"/>
      <c r="J99" s="54"/>
      <c r="K99" s="54"/>
      <c r="L99" s="54"/>
      <c r="M99" s="61"/>
      <c r="O99" s="60"/>
      <c r="P99" s="457"/>
    </row>
    <row r="100" spans="1:24" s="46" customFormat="1" ht="15.75" customHeight="1" x14ac:dyDescent="0.35">
      <c r="B100" s="60"/>
      <c r="C100" s="54" t="s">
        <v>73</v>
      </c>
      <c r="D100" s="54"/>
      <c r="E100" s="54"/>
      <c r="F100" s="61"/>
      <c r="G100" s="62"/>
      <c r="H100" s="60"/>
      <c r="I100" s="455" t="str">
        <f>Übersetzungstabelle!$A$93</f>
        <v>Glasbreite Schiebeflügel (≥ 330 mm)</v>
      </c>
      <c r="J100" s="456"/>
      <c r="K100" s="140">
        <f>L63</f>
        <v>1065</v>
      </c>
      <c r="L100" s="114" t="s">
        <v>1</v>
      </c>
      <c r="M100" s="61" t="str">
        <f>IF(K100&gt;=580,Übersetzungstabelle!$A$84,Übersetzungstabelle!$A$85)</f>
        <v>Okay.</v>
      </c>
      <c r="O100" s="60"/>
      <c r="P100" s="457"/>
    </row>
    <row r="101" spans="1:24" s="46" customFormat="1" ht="3.25" customHeight="1" x14ac:dyDescent="0.35">
      <c r="B101" s="60"/>
      <c r="D101" s="54"/>
      <c r="E101" s="54"/>
      <c r="F101" s="61"/>
      <c r="G101" s="62"/>
      <c r="H101" s="60"/>
      <c r="I101" s="130"/>
      <c r="J101" s="130"/>
      <c r="K101" s="130"/>
      <c r="L101" s="130"/>
      <c r="M101" s="34"/>
      <c r="O101" s="60"/>
      <c r="P101" s="457"/>
    </row>
    <row r="102" spans="1:24" s="46" customFormat="1" ht="15.75" customHeight="1" x14ac:dyDescent="0.35">
      <c r="B102" s="60"/>
      <c r="D102" s="54"/>
      <c r="E102" s="54"/>
      <c r="F102" s="61"/>
      <c r="G102" s="62"/>
      <c r="H102" s="60"/>
      <c r="I102" s="496" t="str">
        <f>IF(K100&lt;330,Übersetzungstabelle!A94,"")</f>
        <v/>
      </c>
      <c r="J102" s="496"/>
      <c r="K102" s="496"/>
      <c r="L102" s="130"/>
      <c r="M102" s="34"/>
      <c r="N102" s="73"/>
      <c r="O102" s="60"/>
      <c r="P102" s="457"/>
    </row>
    <row r="103" spans="1:24" s="46" customFormat="1" ht="15.75" customHeight="1" x14ac:dyDescent="0.35">
      <c r="B103" s="60"/>
      <c r="C103" s="54"/>
      <c r="D103" s="54"/>
      <c r="E103" s="54"/>
      <c r="F103" s="61"/>
      <c r="G103" s="62"/>
      <c r="H103" s="60"/>
      <c r="I103" s="496"/>
      <c r="J103" s="496"/>
      <c r="K103" s="496"/>
      <c r="L103" s="130"/>
      <c r="M103" s="34"/>
      <c r="N103" s="73"/>
      <c r="O103" s="60"/>
      <c r="P103" s="457"/>
    </row>
    <row r="104" spans="1:24" s="46" customFormat="1" ht="8.25" customHeight="1" x14ac:dyDescent="0.35">
      <c r="A104" s="54"/>
      <c r="B104" s="75"/>
      <c r="C104" s="76"/>
      <c r="D104" s="76"/>
      <c r="E104" s="76"/>
      <c r="F104" s="77"/>
      <c r="G104" s="58"/>
      <c r="H104" s="75"/>
      <c r="I104" s="76"/>
      <c r="J104" s="76"/>
      <c r="K104" s="76"/>
      <c r="L104" s="76"/>
      <c r="M104" s="77"/>
      <c r="N104" s="54"/>
      <c r="O104" s="78"/>
      <c r="P104" s="77"/>
    </row>
    <row r="105" spans="1:24" s="46" customFormat="1" ht="8.25" customHeight="1" x14ac:dyDescent="0.35">
      <c r="A105" s="76"/>
      <c r="B105" s="76"/>
      <c r="C105" s="76"/>
      <c r="D105" s="4"/>
      <c r="E105" s="79"/>
      <c r="F105" s="80"/>
      <c r="G105" s="76"/>
      <c r="H105" s="76"/>
      <c r="I105" s="76"/>
      <c r="J105" s="81"/>
      <c r="K105" s="81"/>
      <c r="L105" s="82"/>
      <c r="M105" s="82"/>
      <c r="N105" s="82"/>
      <c r="O105" s="83"/>
      <c r="P105" s="76"/>
      <c r="Q105" s="76"/>
    </row>
    <row r="106" spans="1:24" ht="26.5" customHeight="1" x14ac:dyDescent="0.25">
      <c r="A106" s="484" t="str">
        <f>Übersetzungstabelle!$A$109</f>
        <v>Willach übernimmt keine Haftung für eventuelle Schäden jeglicher Art, die aus der Benutzung dieses Profil- und Glasmaßrechners entstehen könnten. (01.09.2021 - Rev. 0)</v>
      </c>
      <c r="B106" s="484"/>
      <c r="C106" s="484"/>
      <c r="D106" s="484"/>
      <c r="E106" s="484"/>
      <c r="F106" s="484"/>
      <c r="G106" s="484"/>
      <c r="H106" s="484"/>
      <c r="I106" s="484"/>
      <c r="J106" s="484"/>
      <c r="K106" s="484"/>
      <c r="L106" s="484"/>
      <c r="M106" s="484"/>
      <c r="N106" s="484"/>
      <c r="O106" s="484"/>
      <c r="P106" s="484"/>
    </row>
    <row r="108" spans="1:24" s="264" customFormat="1" ht="15.5" x14ac:dyDescent="0.25">
      <c r="A108" s="261"/>
      <c r="B108" s="478" t="str">
        <f>Übersetzungstabelle!$A$77</f>
        <v>Glasmaße Schiebeflügel</v>
      </c>
      <c r="C108" s="479"/>
      <c r="D108" s="479"/>
      <c r="E108" s="479"/>
      <c r="F108" s="479"/>
      <c r="G108" s="479"/>
      <c r="H108" s="480"/>
      <c r="I108" s="262"/>
      <c r="J108" s="330" t="str">
        <f>Übersetzungstabelle!$A$79</f>
        <v>Bemerkung</v>
      </c>
      <c r="L108" s="478" t="str">
        <f>Übersetzungstabelle!$A$80</f>
        <v>Glasmaße Festflügel</v>
      </c>
      <c r="M108" s="479"/>
      <c r="N108" s="479"/>
      <c r="O108" s="479"/>
      <c r="P108" s="480"/>
      <c r="Q108" s="262"/>
      <c r="R108" s="261"/>
      <c r="S108" s="263"/>
      <c r="T108" s="263"/>
      <c r="U108" s="263"/>
      <c r="V108" s="263"/>
      <c r="W108" s="263"/>
      <c r="X108" s="263"/>
    </row>
    <row r="109" spans="1:24" s="264" customFormat="1" ht="15.5" x14ac:dyDescent="0.25">
      <c r="A109" s="261"/>
      <c r="B109" s="266"/>
      <c r="C109" s="267"/>
      <c r="D109" s="267"/>
      <c r="E109" s="267"/>
      <c r="F109" s="267"/>
      <c r="G109" s="267"/>
      <c r="H109" s="268"/>
      <c r="I109" s="265"/>
      <c r="J109" s="338"/>
      <c r="L109" s="266"/>
      <c r="M109" s="267"/>
      <c r="N109" s="267"/>
      <c r="O109" s="267"/>
      <c r="P109" s="268"/>
      <c r="Q109" s="265"/>
      <c r="R109" s="261"/>
      <c r="S109" s="263"/>
      <c r="T109" s="263"/>
      <c r="U109" s="263"/>
      <c r="V109" s="263"/>
      <c r="W109" s="263"/>
      <c r="X109" s="263"/>
    </row>
    <row r="110" spans="1:24" s="264" customFormat="1" ht="15.5" x14ac:dyDescent="0.25">
      <c r="A110" s="261"/>
      <c r="B110" s="269"/>
      <c r="C110" s="262"/>
      <c r="D110" s="262"/>
      <c r="E110" s="262"/>
      <c r="F110" s="265"/>
      <c r="G110" s="262"/>
      <c r="H110" s="270"/>
      <c r="I110" s="262"/>
      <c r="J110" s="338"/>
      <c r="L110" s="269"/>
      <c r="M110" s="262"/>
      <c r="N110" s="262"/>
      <c r="O110" s="262"/>
      <c r="P110" s="270"/>
      <c r="Q110" s="265"/>
      <c r="R110" s="261"/>
      <c r="S110" s="263"/>
      <c r="T110" s="263"/>
      <c r="U110" s="263"/>
      <c r="V110" s="263"/>
      <c r="W110" s="263"/>
      <c r="X110" s="263"/>
    </row>
    <row r="111" spans="1:24" s="264" customFormat="1" ht="15.75" customHeight="1" x14ac:dyDescent="0.25">
      <c r="A111" s="261"/>
      <c r="B111" s="272"/>
      <c r="C111" s="273"/>
      <c r="D111" s="274"/>
      <c r="E111" s="275"/>
      <c r="F111" s="262"/>
      <c r="G111" s="262"/>
      <c r="H111" s="270"/>
      <c r="I111" s="262"/>
      <c r="J111" s="338"/>
      <c r="L111" s="269"/>
      <c r="M111" s="262"/>
      <c r="N111" s="262"/>
      <c r="O111" s="262"/>
      <c r="P111" s="270"/>
      <c r="Q111" s="262"/>
      <c r="R111" s="261"/>
      <c r="S111" s="263"/>
      <c r="U111" s="263"/>
      <c r="V111" s="263"/>
      <c r="W111" s="263"/>
      <c r="X111" s="263"/>
    </row>
    <row r="112" spans="1:24" s="264" customFormat="1" ht="15.75" customHeight="1" x14ac:dyDescent="0.25">
      <c r="A112" s="263"/>
      <c r="B112" s="276"/>
      <c r="C112" s="273"/>
      <c r="D112" s="277"/>
      <c r="E112" s="275"/>
      <c r="F112" s="273"/>
      <c r="G112" s="271"/>
      <c r="H112" s="278"/>
      <c r="I112" s="271"/>
      <c r="J112" s="338"/>
      <c r="L112" s="272"/>
      <c r="M112" s="279"/>
      <c r="N112" s="274"/>
      <c r="O112" s="274"/>
      <c r="P112" s="280"/>
      <c r="Q112" s="275"/>
      <c r="R112" s="281"/>
      <c r="S112" s="281"/>
      <c r="U112" s="281"/>
      <c r="V112" s="281"/>
      <c r="W112" s="281"/>
      <c r="X112" s="281"/>
    </row>
    <row r="113" spans="1:24" s="264" customFormat="1" ht="15.5" x14ac:dyDescent="0.25">
      <c r="A113" s="263"/>
      <c r="B113" s="276"/>
      <c r="C113" s="271"/>
      <c r="D113" s="277"/>
      <c r="E113" s="275"/>
      <c r="F113" s="271"/>
      <c r="G113" s="271"/>
      <c r="H113" s="282"/>
      <c r="I113" s="265"/>
      <c r="J113" s="338"/>
      <c r="L113" s="276"/>
      <c r="M113" s="283"/>
      <c r="N113" s="284"/>
      <c r="O113" s="284"/>
      <c r="P113" s="285"/>
      <c r="Q113" s="275"/>
      <c r="R113" s="281"/>
      <c r="S113" s="281"/>
      <c r="U113" s="281"/>
      <c r="V113" s="281"/>
      <c r="W113" s="281"/>
      <c r="X113" s="281"/>
    </row>
    <row r="114" spans="1:24" s="264" customFormat="1" ht="15.5" x14ac:dyDescent="0.25">
      <c r="A114" s="263"/>
      <c r="B114" s="276"/>
      <c r="C114" s="273"/>
      <c r="D114" s="277"/>
      <c r="E114" s="275"/>
      <c r="F114" s="273"/>
      <c r="G114" s="271"/>
      <c r="H114" s="278"/>
      <c r="I114" s="271"/>
      <c r="J114" s="338"/>
      <c r="L114" s="272"/>
      <c r="M114" s="279"/>
      <c r="N114" s="274"/>
      <c r="O114" s="274"/>
      <c r="P114" s="286"/>
      <c r="Q114" s="275"/>
      <c r="R114" s="281"/>
      <c r="S114" s="281"/>
      <c r="U114" s="281"/>
      <c r="V114" s="281"/>
      <c r="W114" s="281"/>
      <c r="X114" s="281"/>
    </row>
    <row r="115" spans="1:24" s="264" customFormat="1" ht="15.5" x14ac:dyDescent="0.25">
      <c r="A115" s="263"/>
      <c r="B115" s="276"/>
      <c r="C115" s="271"/>
      <c r="D115" s="277"/>
      <c r="E115" s="275"/>
      <c r="F115" s="271"/>
      <c r="G115" s="271"/>
      <c r="H115" s="282"/>
      <c r="I115" s="265"/>
      <c r="J115" s="338"/>
      <c r="L115" s="276"/>
      <c r="M115" s="283"/>
      <c r="N115" s="284"/>
      <c r="O115" s="284"/>
      <c r="P115" s="287"/>
      <c r="Q115" s="275"/>
      <c r="R115" s="281"/>
      <c r="S115" s="281"/>
      <c r="U115" s="281"/>
      <c r="V115" s="281"/>
      <c r="W115" s="281"/>
      <c r="X115" s="281"/>
    </row>
    <row r="116" spans="1:24" s="264" customFormat="1" ht="15.5" x14ac:dyDescent="0.25">
      <c r="A116" s="263"/>
      <c r="B116" s="276"/>
      <c r="C116" s="273"/>
      <c r="D116" s="277"/>
      <c r="E116" s="275"/>
      <c r="F116" s="273"/>
      <c r="G116" s="271"/>
      <c r="H116" s="278"/>
      <c r="I116" s="271"/>
      <c r="J116" s="338"/>
      <c r="L116" s="272"/>
      <c r="M116" s="279"/>
      <c r="N116" s="274"/>
      <c r="O116" s="274"/>
      <c r="P116" s="286"/>
      <c r="Q116" s="275"/>
      <c r="R116" s="281"/>
      <c r="S116" s="281"/>
      <c r="U116" s="281"/>
      <c r="V116" s="281"/>
      <c r="W116" s="281"/>
      <c r="X116" s="281"/>
    </row>
    <row r="117" spans="1:24" s="264" customFormat="1" ht="15.75" customHeight="1" x14ac:dyDescent="0.25">
      <c r="A117" s="263"/>
      <c r="B117" s="276"/>
      <c r="C117" s="273"/>
      <c r="D117" s="277"/>
      <c r="E117" s="275"/>
      <c r="F117" s="271"/>
      <c r="G117" s="271"/>
      <c r="H117" s="282"/>
      <c r="I117" s="265"/>
      <c r="J117" s="338"/>
      <c r="L117" s="276"/>
      <c r="M117" s="283"/>
      <c r="N117" s="284"/>
      <c r="O117" s="284"/>
      <c r="P117" s="287"/>
      <c r="Q117" s="275"/>
      <c r="R117" s="281"/>
      <c r="S117" s="281"/>
      <c r="U117" s="281"/>
      <c r="V117" s="281"/>
      <c r="W117" s="281"/>
      <c r="X117" s="281"/>
    </row>
    <row r="118" spans="1:24" s="264" customFormat="1" ht="15.75" customHeight="1" x14ac:dyDescent="0.25">
      <c r="A118" s="263"/>
      <c r="B118" s="276"/>
      <c r="C118" s="273"/>
      <c r="D118" s="277"/>
      <c r="E118" s="275"/>
      <c r="F118" s="273"/>
      <c r="G118" s="271"/>
      <c r="H118" s="278"/>
      <c r="I118" s="271"/>
      <c r="J118" s="338"/>
      <c r="L118" s="272"/>
      <c r="M118" s="279"/>
      <c r="N118" s="274"/>
      <c r="O118" s="274"/>
      <c r="P118" s="280"/>
      <c r="Q118" s="271"/>
      <c r="R118" s="281"/>
      <c r="S118" s="281"/>
      <c r="U118" s="281"/>
      <c r="V118" s="281"/>
      <c r="W118" s="281"/>
      <c r="X118" s="281"/>
    </row>
    <row r="119" spans="1:24" s="264" customFormat="1" ht="15.5" x14ac:dyDescent="0.25">
      <c r="A119" s="263"/>
      <c r="B119" s="276"/>
      <c r="C119" s="273"/>
      <c r="D119" s="277"/>
      <c r="E119" s="275"/>
      <c r="F119" s="273"/>
      <c r="G119" s="273"/>
      <c r="H119" s="288"/>
      <c r="I119" s="289"/>
      <c r="J119" s="338"/>
      <c r="L119" s="290"/>
      <c r="M119" s="283"/>
      <c r="N119" s="291"/>
      <c r="O119" s="291"/>
      <c r="P119" s="287"/>
      <c r="Q119" s="275"/>
      <c r="R119" s="281"/>
      <c r="S119" s="281"/>
      <c r="U119" s="281"/>
      <c r="V119" s="281"/>
      <c r="W119" s="281"/>
      <c r="X119" s="281"/>
    </row>
    <row r="120" spans="1:24" s="264" customFormat="1" ht="15.5" x14ac:dyDescent="0.25">
      <c r="B120" s="276"/>
      <c r="C120" s="273"/>
      <c r="D120" s="277"/>
      <c r="E120" s="275"/>
      <c r="F120" s="273"/>
      <c r="G120" s="271"/>
      <c r="H120" s="278"/>
      <c r="I120" s="271"/>
      <c r="J120" s="338"/>
      <c r="L120" s="272"/>
      <c r="M120" s="279"/>
      <c r="N120" s="274"/>
      <c r="O120" s="274"/>
      <c r="P120" s="286"/>
      <c r="Q120" s="275"/>
      <c r="R120" s="281"/>
      <c r="S120" s="281"/>
      <c r="U120" s="281"/>
      <c r="V120" s="281"/>
      <c r="W120" s="281"/>
      <c r="X120" s="281"/>
    </row>
    <row r="121" spans="1:24" s="264" customFormat="1" ht="15.5" x14ac:dyDescent="0.25">
      <c r="B121" s="276"/>
      <c r="C121" s="273"/>
      <c r="D121" s="277"/>
      <c r="E121" s="275"/>
      <c r="F121" s="273"/>
      <c r="G121" s="273"/>
      <c r="H121" s="282"/>
      <c r="I121" s="265"/>
      <c r="J121" s="338"/>
      <c r="L121" s="276"/>
      <c r="M121" s="283"/>
      <c r="N121" s="284"/>
      <c r="O121" s="284"/>
      <c r="P121" s="287"/>
      <c r="Q121" s="275"/>
      <c r="R121" s="281"/>
      <c r="S121" s="281"/>
      <c r="U121" s="281"/>
      <c r="V121" s="281"/>
      <c r="W121" s="281"/>
      <c r="X121" s="281"/>
    </row>
    <row r="122" spans="1:24" s="264" customFormat="1" ht="15.5" x14ac:dyDescent="0.25">
      <c r="B122" s="276"/>
      <c r="C122" s="273"/>
      <c r="D122" s="277"/>
      <c r="E122" s="275"/>
      <c r="F122" s="273"/>
      <c r="G122" s="271"/>
      <c r="H122" s="278"/>
      <c r="I122" s="271"/>
      <c r="J122" s="338"/>
      <c r="L122" s="272"/>
      <c r="M122" s="279"/>
      <c r="N122" s="274"/>
      <c r="O122" s="274"/>
      <c r="P122" s="280"/>
      <c r="Q122" s="275"/>
      <c r="R122" s="281"/>
      <c r="S122" s="281"/>
      <c r="U122" s="281"/>
      <c r="V122" s="281"/>
      <c r="W122" s="281"/>
      <c r="X122" s="281"/>
    </row>
    <row r="123" spans="1:24" s="264" customFormat="1" ht="15.5" x14ac:dyDescent="0.25">
      <c r="B123" s="276"/>
      <c r="C123" s="273"/>
      <c r="D123" s="277"/>
      <c r="E123" s="275"/>
      <c r="F123" s="273"/>
      <c r="G123" s="273"/>
      <c r="H123" s="285"/>
      <c r="I123" s="273"/>
      <c r="J123" s="338"/>
      <c r="L123" s="292"/>
      <c r="M123" s="283"/>
      <c r="N123" s="274"/>
      <c r="O123" s="274"/>
      <c r="P123" s="280"/>
      <c r="Q123" s="275"/>
      <c r="R123" s="281"/>
      <c r="S123" s="281"/>
      <c r="U123" s="281"/>
      <c r="V123" s="281"/>
      <c r="W123" s="281"/>
      <c r="X123" s="281"/>
    </row>
    <row r="124" spans="1:24" s="264" customFormat="1" ht="15.5" x14ac:dyDescent="0.25">
      <c r="B124" s="276"/>
      <c r="C124" s="273"/>
      <c r="D124" s="274"/>
      <c r="E124" s="275"/>
      <c r="F124" s="273"/>
      <c r="G124" s="271"/>
      <c r="H124" s="278"/>
      <c r="I124" s="271"/>
      <c r="J124" s="338"/>
      <c r="L124" s="272"/>
      <c r="M124" s="279"/>
      <c r="N124" s="274"/>
      <c r="O124" s="274"/>
      <c r="P124" s="293"/>
      <c r="Q124" s="275"/>
      <c r="R124" s="281"/>
      <c r="S124" s="281"/>
      <c r="U124" s="281"/>
      <c r="V124" s="281"/>
      <c r="W124" s="281"/>
      <c r="X124" s="281"/>
    </row>
    <row r="125" spans="1:24" s="264" customFormat="1" ht="15.5" x14ac:dyDescent="0.25">
      <c r="B125" s="276"/>
      <c r="C125" s="273"/>
      <c r="D125" s="274"/>
      <c r="E125" s="275"/>
      <c r="F125" s="273"/>
      <c r="G125" s="273"/>
      <c r="H125" s="285"/>
      <c r="I125" s="273"/>
      <c r="J125" s="338"/>
      <c r="L125" s="292"/>
      <c r="M125" s="279"/>
      <c r="N125" s="274"/>
      <c r="O125" s="274"/>
      <c r="P125" s="280"/>
      <c r="Q125" s="275"/>
      <c r="R125" s="281"/>
      <c r="S125" s="281"/>
      <c r="U125" s="281"/>
      <c r="V125" s="281"/>
      <c r="W125" s="281"/>
      <c r="X125" s="281"/>
    </row>
    <row r="126" spans="1:24" s="264" customFormat="1" ht="16" customHeight="1" x14ac:dyDescent="0.25">
      <c r="B126" s="276"/>
      <c r="C126" s="273"/>
      <c r="D126" s="277"/>
      <c r="E126" s="275"/>
      <c r="F126" s="273"/>
      <c r="G126" s="273"/>
      <c r="H126" s="285"/>
      <c r="I126" s="273"/>
      <c r="J126" s="338"/>
      <c r="L126" s="292"/>
      <c r="M126" s="273"/>
      <c r="N126" s="273"/>
      <c r="O126" s="274"/>
      <c r="P126" s="294"/>
      <c r="Q126" s="275"/>
      <c r="R126" s="275"/>
      <c r="S126" s="281"/>
      <c r="T126" s="281"/>
    </row>
    <row r="127" spans="1:24" s="264" customFormat="1" ht="16" customHeight="1" x14ac:dyDescent="0.25">
      <c r="B127" s="276"/>
      <c r="C127" s="273"/>
      <c r="D127" s="277"/>
      <c r="E127" s="275"/>
      <c r="F127" s="273"/>
      <c r="G127" s="273"/>
      <c r="H127" s="278"/>
      <c r="I127" s="271"/>
      <c r="J127" s="338"/>
      <c r="L127" s="272"/>
      <c r="M127" s="271"/>
      <c r="N127" s="273"/>
      <c r="O127" s="274"/>
      <c r="P127" s="294"/>
      <c r="Q127" s="275"/>
      <c r="R127" s="275"/>
      <c r="S127" s="281"/>
      <c r="T127" s="281"/>
    </row>
    <row r="128" spans="1:24" s="264" customFormat="1" ht="15.75" customHeight="1" x14ac:dyDescent="0.25">
      <c r="B128" s="269"/>
      <c r="C128" s="262"/>
      <c r="D128" s="262"/>
      <c r="E128" s="262"/>
      <c r="F128" s="262"/>
      <c r="G128" s="262"/>
      <c r="H128" s="270"/>
      <c r="I128" s="262"/>
      <c r="J128" s="338"/>
      <c r="L128" s="269"/>
      <c r="M128" s="262"/>
      <c r="N128" s="262"/>
      <c r="O128" s="262"/>
      <c r="P128" s="270"/>
      <c r="Q128" s="275"/>
      <c r="R128" s="281"/>
      <c r="S128" s="281"/>
      <c r="U128" s="281"/>
      <c r="V128" s="281"/>
      <c r="W128" s="281"/>
      <c r="X128" s="281"/>
    </row>
    <row r="129" spans="2:24" s="264" customFormat="1" ht="15.75" customHeight="1" x14ac:dyDescent="0.25">
      <c r="B129" s="269"/>
      <c r="C129" s="262"/>
      <c r="D129" s="262"/>
      <c r="E129" s="262"/>
      <c r="F129" s="262"/>
      <c r="G129" s="262"/>
      <c r="H129" s="270"/>
      <c r="I129" s="262"/>
      <c r="J129" s="338"/>
      <c r="L129" s="269"/>
      <c r="M129" s="262"/>
      <c r="N129" s="262"/>
      <c r="O129" s="262"/>
      <c r="P129" s="270"/>
      <c r="Q129" s="275"/>
      <c r="R129" s="281"/>
      <c r="S129" s="281"/>
      <c r="U129" s="281"/>
      <c r="V129" s="281"/>
      <c r="W129" s="281"/>
      <c r="X129" s="281"/>
    </row>
    <row r="130" spans="2:24" s="264" customFormat="1" ht="15.5" x14ac:dyDescent="0.25">
      <c r="B130" s="276"/>
      <c r="C130" s="273"/>
      <c r="D130" s="277"/>
      <c r="E130" s="275"/>
      <c r="F130" s="273"/>
      <c r="G130" s="273"/>
      <c r="H130" s="282"/>
      <c r="I130" s="265"/>
      <c r="J130" s="338"/>
      <c r="L130" s="276"/>
      <c r="M130" s="295"/>
      <c r="N130" s="284"/>
      <c r="O130" s="284"/>
      <c r="P130" s="285"/>
      <c r="Q130" s="273"/>
      <c r="R130" s="281"/>
      <c r="S130" s="281"/>
      <c r="U130" s="281"/>
      <c r="V130" s="281"/>
      <c r="W130" s="281"/>
      <c r="X130" s="281"/>
    </row>
    <row r="131" spans="2:24" s="264" customFormat="1" ht="15.5" x14ac:dyDescent="0.25">
      <c r="B131" s="297"/>
      <c r="C131" s="296"/>
      <c r="D131" s="296"/>
      <c r="E131" s="296"/>
      <c r="F131" s="273"/>
      <c r="G131" s="273"/>
      <c r="H131" s="278"/>
      <c r="I131" s="271"/>
      <c r="J131" s="338"/>
      <c r="L131" s="272"/>
      <c r="M131" s="271"/>
      <c r="N131" s="271"/>
      <c r="O131" s="271"/>
      <c r="P131" s="278"/>
      <c r="Q131" s="271"/>
      <c r="R131" s="281"/>
      <c r="S131" s="281"/>
      <c r="U131" s="281"/>
      <c r="V131" s="281"/>
      <c r="W131" s="281"/>
      <c r="X131" s="281"/>
    </row>
    <row r="132" spans="2:24" s="264" customFormat="1" ht="15.5" x14ac:dyDescent="0.35">
      <c r="B132" s="269"/>
      <c r="C132" s="262"/>
      <c r="D132" s="262"/>
      <c r="E132" s="262"/>
      <c r="F132" s="273"/>
      <c r="G132" s="298"/>
      <c r="H132" s="299"/>
      <c r="I132" s="298"/>
      <c r="J132" s="338"/>
      <c r="L132" s="300"/>
      <c r="M132" s="298"/>
      <c r="N132" s="298"/>
      <c r="O132" s="298"/>
      <c r="P132" s="299"/>
      <c r="Q132" s="298"/>
      <c r="R132" s="281"/>
      <c r="S132" s="281"/>
      <c r="U132" s="281"/>
      <c r="V132" s="281"/>
      <c r="W132" s="281"/>
      <c r="X132" s="281"/>
    </row>
    <row r="133" spans="2:24" s="264" customFormat="1" ht="15.5" x14ac:dyDescent="0.35">
      <c r="B133" s="272"/>
      <c r="C133" s="273"/>
      <c r="D133" s="274"/>
      <c r="E133" s="275"/>
      <c r="F133" s="273"/>
      <c r="G133" s="273"/>
      <c r="H133" s="301"/>
      <c r="I133" s="62"/>
      <c r="J133" s="338"/>
      <c r="L133" s="244"/>
      <c r="M133" s="260"/>
      <c r="N133" s="226"/>
      <c r="O133" s="226"/>
      <c r="P133" s="89"/>
      <c r="Q133" s="296"/>
      <c r="R133" s="281"/>
      <c r="S133" s="281"/>
      <c r="U133" s="281"/>
      <c r="V133" s="281"/>
      <c r="W133" s="281"/>
      <c r="X133" s="281"/>
    </row>
    <row r="134" spans="2:24" s="264" customFormat="1" ht="15.5" x14ac:dyDescent="0.25">
      <c r="B134" s="269"/>
      <c r="C134" s="476" t="str">
        <f>Übersetzungstabelle!$A$78</f>
        <v>(Ggf. Glasbohrungen für Griffe und/oder mechanische Schlösser erforderlich.)</v>
      </c>
      <c r="D134" s="476"/>
      <c r="E134" s="476"/>
      <c r="F134" s="476"/>
      <c r="G134" s="273"/>
      <c r="H134" s="270"/>
      <c r="I134" s="262"/>
      <c r="J134" s="338"/>
      <c r="L134" s="269"/>
      <c r="M134" s="262"/>
      <c r="N134" s="262"/>
      <c r="O134" s="262"/>
      <c r="P134" s="270"/>
      <c r="Q134" s="296"/>
      <c r="R134" s="281"/>
      <c r="S134" s="281"/>
      <c r="U134" s="281"/>
      <c r="V134" s="281"/>
      <c r="W134" s="281"/>
      <c r="X134" s="281"/>
    </row>
    <row r="135" spans="2:24" s="264" customFormat="1" ht="15.5" x14ac:dyDescent="0.35">
      <c r="B135" s="306"/>
      <c r="C135" s="533"/>
      <c r="D135" s="533"/>
      <c r="E135" s="533"/>
      <c r="F135" s="533"/>
      <c r="G135" s="307"/>
      <c r="H135" s="308"/>
      <c r="I135" s="62"/>
      <c r="J135" s="340"/>
      <c r="L135" s="309"/>
      <c r="M135" s="310"/>
      <c r="N135" s="310"/>
      <c r="O135" s="310"/>
      <c r="P135" s="311"/>
      <c r="Q135" s="296"/>
      <c r="R135" s="281"/>
      <c r="S135" s="281"/>
      <c r="U135" s="281"/>
      <c r="V135" s="281"/>
      <c r="W135" s="281"/>
      <c r="X135" s="281"/>
    </row>
    <row r="136" spans="2:24" s="264" customFormat="1" ht="15.5" x14ac:dyDescent="0.35">
      <c r="B136" s="276"/>
      <c r="C136" s="271"/>
      <c r="D136" s="277"/>
      <c r="E136" s="275"/>
      <c r="F136" s="273"/>
      <c r="G136" s="273"/>
      <c r="H136" s="301"/>
      <c r="I136" s="62"/>
      <c r="J136" s="338"/>
      <c r="L136" s="297"/>
      <c r="M136" s="296"/>
      <c r="N136" s="296"/>
      <c r="O136" s="296"/>
      <c r="P136" s="89"/>
      <c r="Q136" s="296"/>
      <c r="R136" s="281"/>
      <c r="S136" s="281"/>
      <c r="U136" s="281"/>
      <c r="V136" s="281"/>
      <c r="W136" s="281"/>
      <c r="X136" s="281"/>
    </row>
    <row r="137" spans="2:24" s="264" customFormat="1" ht="15.5" x14ac:dyDescent="0.35">
      <c r="B137" s="276"/>
      <c r="C137" s="271"/>
      <c r="D137" s="277"/>
      <c r="E137" s="275"/>
      <c r="F137" s="273"/>
      <c r="G137" s="273"/>
      <c r="H137" s="301"/>
      <c r="I137" s="62"/>
      <c r="J137" s="338"/>
      <c r="L137" s="297"/>
      <c r="M137" s="296"/>
      <c r="N137" s="296"/>
      <c r="O137" s="296"/>
      <c r="P137" s="89"/>
      <c r="Q137" s="296"/>
      <c r="R137" s="281"/>
      <c r="S137" s="281"/>
      <c r="U137" s="281"/>
      <c r="V137" s="281"/>
      <c r="W137" s="281"/>
      <c r="X137" s="281"/>
    </row>
    <row r="138" spans="2:24" s="264" customFormat="1" ht="15.5" x14ac:dyDescent="0.35">
      <c r="B138" s="276"/>
      <c r="C138" s="271"/>
      <c r="D138" s="277"/>
      <c r="E138" s="275"/>
      <c r="F138" s="273"/>
      <c r="G138" s="273"/>
      <c r="H138" s="301"/>
      <c r="I138" s="62"/>
      <c r="J138" s="338"/>
      <c r="L138" s="297"/>
      <c r="M138" s="296"/>
      <c r="N138" s="296"/>
      <c r="O138" s="296"/>
      <c r="P138" s="89"/>
      <c r="Q138" s="296"/>
      <c r="R138" s="281"/>
      <c r="S138" s="281"/>
      <c r="U138" s="281"/>
      <c r="V138" s="281"/>
      <c r="W138" s="281"/>
      <c r="X138" s="281"/>
    </row>
    <row r="139" spans="2:24" s="264" customFormat="1" ht="15.5" x14ac:dyDescent="0.35">
      <c r="B139" s="276"/>
      <c r="C139" s="271"/>
      <c r="D139" s="277"/>
      <c r="E139" s="275"/>
      <c r="F139" s="273"/>
      <c r="G139" s="273"/>
      <c r="H139" s="301"/>
      <c r="I139" s="62"/>
      <c r="J139" s="338"/>
      <c r="L139" s="297"/>
      <c r="M139" s="296"/>
      <c r="N139" s="296"/>
      <c r="O139" s="296"/>
      <c r="P139" s="89"/>
      <c r="Q139" s="296"/>
      <c r="R139" s="281"/>
      <c r="S139" s="281"/>
      <c r="U139" s="281"/>
      <c r="V139" s="281"/>
      <c r="W139" s="281"/>
      <c r="X139" s="281"/>
    </row>
    <row r="140" spans="2:24" s="264" customFormat="1" ht="15.5" x14ac:dyDescent="0.35">
      <c r="B140" s="276"/>
      <c r="C140" s="271"/>
      <c r="D140" s="277"/>
      <c r="E140" s="275"/>
      <c r="F140" s="273"/>
      <c r="G140" s="273"/>
      <c r="H140" s="301"/>
      <c r="I140" s="62"/>
      <c r="J140" s="338"/>
      <c r="L140" s="297"/>
      <c r="M140" s="296"/>
      <c r="N140" s="296"/>
      <c r="O140" s="296"/>
      <c r="P140" s="89"/>
      <c r="Q140" s="296"/>
      <c r="R140" s="281"/>
      <c r="S140" s="281"/>
      <c r="U140" s="281"/>
      <c r="V140" s="281"/>
      <c r="W140" s="281"/>
      <c r="X140" s="281"/>
    </row>
    <row r="141" spans="2:24" s="264" customFormat="1" ht="15.5" x14ac:dyDescent="0.35">
      <c r="B141" s="276"/>
      <c r="C141" s="271"/>
      <c r="D141" s="277"/>
      <c r="E141" s="275"/>
      <c r="F141" s="273"/>
      <c r="G141" s="273"/>
      <c r="H141" s="301"/>
      <c r="I141" s="62"/>
      <c r="J141" s="338"/>
      <c r="L141" s="297"/>
      <c r="M141" s="296"/>
      <c r="N141" s="296"/>
      <c r="O141" s="296"/>
      <c r="P141" s="89"/>
      <c r="Q141" s="296"/>
      <c r="R141" s="281"/>
      <c r="S141" s="281"/>
      <c r="U141" s="281"/>
      <c r="V141" s="281"/>
      <c r="W141" s="281"/>
      <c r="X141" s="281"/>
    </row>
    <row r="142" spans="2:24" s="264" customFormat="1" ht="15.5" x14ac:dyDescent="0.25">
      <c r="B142" s="276"/>
      <c r="C142" s="271"/>
      <c r="D142" s="312"/>
      <c r="E142" s="275"/>
      <c r="F142" s="273"/>
      <c r="G142" s="273"/>
      <c r="H142" s="270"/>
      <c r="I142" s="262"/>
      <c r="J142" s="338"/>
      <c r="L142" s="269"/>
      <c r="M142" s="262"/>
      <c r="N142" s="262"/>
      <c r="O142" s="262"/>
      <c r="P142" s="270"/>
      <c r="Q142" s="296"/>
      <c r="R142" s="281"/>
      <c r="S142" s="281"/>
      <c r="U142" s="281"/>
      <c r="V142" s="281"/>
      <c r="W142" s="281"/>
      <c r="X142" s="281"/>
    </row>
    <row r="143" spans="2:24" s="264" customFormat="1" ht="15.5" x14ac:dyDescent="0.35">
      <c r="B143" s="276"/>
      <c r="C143" s="271"/>
      <c r="D143" s="312"/>
      <c r="E143" s="275"/>
      <c r="F143" s="273"/>
      <c r="G143" s="273"/>
      <c r="H143" s="301"/>
      <c r="I143" s="62"/>
      <c r="J143" s="338"/>
      <c r="L143" s="297"/>
      <c r="M143" s="296"/>
      <c r="N143" s="296"/>
      <c r="O143" s="296"/>
      <c r="P143" s="89"/>
      <c r="Q143" s="296"/>
      <c r="R143" s="281"/>
      <c r="S143" s="281"/>
      <c r="U143" s="281"/>
      <c r="V143" s="281"/>
      <c r="W143" s="281"/>
      <c r="X143" s="281"/>
    </row>
    <row r="144" spans="2:24" s="264" customFormat="1" ht="15.5" x14ac:dyDescent="0.35">
      <c r="B144" s="313"/>
      <c r="C144" s="314"/>
      <c r="D144" s="314"/>
      <c r="E144" s="275"/>
      <c r="F144" s="273"/>
      <c r="G144" s="273"/>
      <c r="H144" s="282"/>
      <c r="I144" s="271"/>
      <c r="J144" s="338"/>
      <c r="L144" s="272"/>
      <c r="M144" s="303"/>
      <c r="N144" s="315"/>
      <c r="O144" s="302"/>
      <c r="P144" s="305"/>
      <c r="Q144" s="296"/>
      <c r="R144" s="281"/>
      <c r="S144" s="281"/>
      <c r="U144" s="281"/>
      <c r="V144" s="281"/>
      <c r="W144" s="281"/>
      <c r="X144" s="281"/>
    </row>
    <row r="145" spans="2:24" s="264" customFormat="1" ht="15.5" x14ac:dyDescent="0.35">
      <c r="B145" s="313"/>
      <c r="C145" s="314"/>
      <c r="D145" s="314"/>
      <c r="E145" s="275"/>
      <c r="F145" s="273"/>
      <c r="G145" s="273"/>
      <c r="H145" s="282"/>
      <c r="I145" s="273"/>
      <c r="J145" s="338"/>
      <c r="L145" s="292"/>
      <c r="M145" s="303"/>
      <c r="N145" s="304"/>
      <c r="O145" s="302"/>
      <c r="P145" s="305"/>
      <c r="Q145" s="296"/>
      <c r="R145" s="281"/>
      <c r="S145" s="281"/>
      <c r="U145" s="281"/>
      <c r="V145" s="281"/>
      <c r="W145" s="281"/>
      <c r="X145" s="281"/>
    </row>
    <row r="146" spans="2:24" s="264" customFormat="1" ht="15.5" x14ac:dyDescent="0.35">
      <c r="B146" s="276"/>
      <c r="C146" s="271"/>
      <c r="D146" s="312"/>
      <c r="E146" s="275"/>
      <c r="F146" s="273"/>
      <c r="G146" s="273"/>
      <c r="H146" s="316"/>
      <c r="I146" s="260"/>
      <c r="J146" s="338"/>
      <c r="L146" s="317"/>
      <c r="M146" s="260"/>
      <c r="N146" s="260"/>
      <c r="O146" s="260"/>
      <c r="P146" s="316"/>
      <c r="Q146" s="296"/>
      <c r="R146" s="281"/>
      <c r="S146" s="281"/>
      <c r="U146" s="281"/>
      <c r="V146" s="281"/>
      <c r="W146" s="281"/>
      <c r="X146" s="281"/>
    </row>
    <row r="147" spans="2:24" s="264" customFormat="1" ht="15.5" x14ac:dyDescent="0.35">
      <c r="B147" s="318"/>
      <c r="C147" s="319"/>
      <c r="D147" s="277"/>
      <c r="E147" s="275"/>
      <c r="F147" s="273"/>
      <c r="G147" s="273"/>
      <c r="H147" s="301"/>
      <c r="I147" s="62"/>
      <c r="J147" s="338"/>
      <c r="L147" s="250"/>
      <c r="M147" s="62"/>
      <c r="N147" s="62"/>
      <c r="O147" s="62"/>
      <c r="P147" s="301"/>
      <c r="Q147" s="296"/>
      <c r="R147" s="281"/>
      <c r="S147" s="281"/>
      <c r="U147" s="281"/>
      <c r="V147" s="281"/>
      <c r="W147" s="281"/>
      <c r="X147" s="281"/>
    </row>
    <row r="148" spans="2:24" s="264" customFormat="1" ht="15.75" customHeight="1" x14ac:dyDescent="0.35">
      <c r="B148" s="297"/>
      <c r="C148" s="296"/>
      <c r="D148" s="296"/>
      <c r="E148" s="275"/>
      <c r="F148" s="273"/>
      <c r="G148" s="273"/>
      <c r="H148" s="282"/>
      <c r="I148" s="271"/>
      <c r="J148" s="338"/>
      <c r="L148" s="272"/>
      <c r="M148" s="303"/>
      <c r="N148" s="304"/>
      <c r="O148" s="302"/>
      <c r="P148" s="305"/>
      <c r="Q148" s="296"/>
      <c r="R148" s="281"/>
      <c r="X148" s="281"/>
    </row>
    <row r="149" spans="2:24" s="264" customFormat="1" ht="15.75" customHeight="1" x14ac:dyDescent="0.25">
      <c r="B149" s="276"/>
      <c r="C149" s="273"/>
      <c r="D149" s="277"/>
      <c r="E149" s="275"/>
      <c r="F149" s="273"/>
      <c r="G149" s="273"/>
      <c r="H149" s="305"/>
      <c r="I149" s="296"/>
      <c r="J149" s="338"/>
      <c r="L149" s="297"/>
      <c r="M149" s="296"/>
      <c r="N149" s="296"/>
      <c r="O149" s="296"/>
      <c r="P149" s="305"/>
      <c r="Q149" s="296"/>
      <c r="R149" s="281"/>
      <c r="X149" s="281"/>
    </row>
    <row r="150" spans="2:24" s="264" customFormat="1" ht="15.5" x14ac:dyDescent="0.25">
      <c r="B150" s="276"/>
      <c r="C150" s="319"/>
      <c r="D150" s="274"/>
      <c r="E150" s="275"/>
      <c r="F150" s="273"/>
      <c r="G150" s="273"/>
      <c r="H150" s="270"/>
      <c r="I150" s="262"/>
      <c r="J150" s="338"/>
      <c r="L150" s="272"/>
      <c r="M150" s="265"/>
      <c r="N150" s="277"/>
      <c r="O150" s="277"/>
      <c r="P150" s="287"/>
      <c r="Q150" s="271"/>
      <c r="R150" s="281"/>
      <c r="X150" s="281"/>
    </row>
    <row r="151" spans="2:24" s="264" customFormat="1" ht="15.5" x14ac:dyDescent="0.25">
      <c r="B151" s="276"/>
      <c r="C151" s="273"/>
      <c r="D151" s="277"/>
      <c r="E151" s="275"/>
      <c r="F151" s="273"/>
      <c r="G151" s="273"/>
      <c r="H151" s="278"/>
      <c r="I151" s="271"/>
      <c r="J151" s="338"/>
      <c r="L151" s="272"/>
      <c r="M151" s="265"/>
      <c r="N151" s="277"/>
      <c r="O151" s="277"/>
      <c r="P151" s="287"/>
      <c r="Q151" s="271"/>
      <c r="R151" s="281"/>
      <c r="X151" s="281"/>
    </row>
    <row r="152" spans="2:24" s="264" customFormat="1" ht="15.75" customHeight="1" x14ac:dyDescent="0.25">
      <c r="B152" s="276"/>
      <c r="C152" s="273"/>
      <c r="D152" s="277"/>
      <c r="E152" s="275"/>
      <c r="F152" s="273"/>
      <c r="G152" s="273"/>
      <c r="H152" s="282"/>
      <c r="I152" s="320"/>
      <c r="J152" s="338"/>
      <c r="L152" s="321"/>
      <c r="M152" s="284"/>
      <c r="N152" s="296"/>
      <c r="O152" s="20"/>
      <c r="P152" s="305"/>
      <c r="Q152" s="271"/>
      <c r="R152" s="281"/>
      <c r="X152" s="281"/>
    </row>
    <row r="153" spans="2:24" s="264" customFormat="1" ht="15.5" x14ac:dyDescent="0.35">
      <c r="B153" s="297"/>
      <c r="C153" s="296"/>
      <c r="D153" s="296"/>
      <c r="E153" s="296"/>
      <c r="F153" s="273"/>
      <c r="G153" s="273"/>
      <c r="H153" s="282"/>
      <c r="I153" s="265"/>
      <c r="J153" s="338"/>
      <c r="L153" s="292"/>
      <c r="M153" s="303"/>
      <c r="N153" s="304"/>
      <c r="O153" s="302"/>
      <c r="P153" s="305"/>
      <c r="Q153" s="271"/>
      <c r="R153" s="281"/>
      <c r="X153" s="281"/>
    </row>
    <row r="154" spans="2:24" s="264" customFormat="1" ht="15.5" x14ac:dyDescent="0.25">
      <c r="B154" s="276"/>
      <c r="C154" s="273"/>
      <c r="D154" s="277"/>
      <c r="E154" s="275"/>
      <c r="F154" s="273"/>
      <c r="G154" s="273"/>
      <c r="H154" s="270"/>
      <c r="I154" s="262"/>
      <c r="J154" s="338"/>
      <c r="L154" s="272"/>
      <c r="M154" s="271"/>
      <c r="N154" s="271"/>
      <c r="O154" s="271"/>
      <c r="P154" s="278"/>
      <c r="Q154" s="271"/>
      <c r="R154" s="281"/>
      <c r="X154" s="281"/>
    </row>
    <row r="155" spans="2:24" s="264" customFormat="1" ht="15.5" x14ac:dyDescent="0.25">
      <c r="B155" s="276"/>
      <c r="C155" s="273"/>
      <c r="D155" s="277"/>
      <c r="E155" s="275"/>
      <c r="F155" s="273"/>
      <c r="G155" s="273"/>
      <c r="H155" s="270"/>
      <c r="I155" s="262"/>
      <c r="J155" s="338"/>
      <c r="L155" s="272"/>
      <c r="M155" s="271"/>
      <c r="N155" s="271"/>
      <c r="O155" s="271"/>
      <c r="P155" s="278"/>
      <c r="Q155" s="271"/>
      <c r="R155" s="281"/>
      <c r="X155" s="281"/>
    </row>
    <row r="156" spans="2:24" s="264" customFormat="1" ht="15.5" x14ac:dyDescent="0.25">
      <c r="B156" s="276"/>
      <c r="C156" s="273"/>
      <c r="D156" s="277"/>
      <c r="E156" s="275"/>
      <c r="F156" s="273"/>
      <c r="G156" s="273"/>
      <c r="H156" s="270"/>
      <c r="I156" s="262"/>
      <c r="J156" s="338"/>
      <c r="L156" s="272"/>
      <c r="M156" s="271"/>
      <c r="N156" s="271"/>
      <c r="O156" s="271"/>
      <c r="P156" s="278"/>
      <c r="Q156" s="271"/>
      <c r="R156" s="281"/>
      <c r="X156" s="281"/>
    </row>
    <row r="157" spans="2:24" s="264" customFormat="1" ht="15.5" x14ac:dyDescent="0.25">
      <c r="B157" s="276"/>
      <c r="C157" s="273"/>
      <c r="D157" s="277"/>
      <c r="E157" s="275"/>
      <c r="F157" s="273"/>
      <c r="G157" s="273"/>
      <c r="H157" s="270"/>
      <c r="I157" s="262"/>
      <c r="J157" s="338"/>
      <c r="L157" s="272"/>
      <c r="M157" s="271"/>
      <c r="N157" s="271"/>
      <c r="O157" s="271"/>
      <c r="P157" s="278"/>
      <c r="Q157" s="271"/>
      <c r="R157" s="281"/>
      <c r="X157" s="281"/>
    </row>
    <row r="158" spans="2:24" s="264" customFormat="1" ht="15.75" customHeight="1" x14ac:dyDescent="0.25">
      <c r="B158" s="276"/>
      <c r="C158" s="319"/>
      <c r="D158" s="274"/>
      <c r="E158" s="275"/>
      <c r="F158" s="273"/>
      <c r="G158" s="273"/>
      <c r="H158" s="270"/>
      <c r="I158" s="262"/>
      <c r="J158" s="338"/>
      <c r="L158" s="272"/>
      <c r="M158" s="271"/>
      <c r="N158" s="271"/>
      <c r="O158" s="271"/>
      <c r="P158" s="278"/>
      <c r="Q158" s="271"/>
      <c r="R158" s="281"/>
      <c r="X158" s="281"/>
    </row>
    <row r="159" spans="2:24" s="264" customFormat="1" ht="15" customHeight="1" x14ac:dyDescent="0.35">
      <c r="B159" s="322"/>
      <c r="C159" s="323"/>
      <c r="D159" s="323"/>
      <c r="E159" s="275"/>
      <c r="F159" s="273"/>
      <c r="G159" s="273"/>
      <c r="H159" s="282"/>
      <c r="I159" s="271"/>
      <c r="J159" s="338"/>
      <c r="L159" s="272"/>
      <c r="M159" s="303"/>
      <c r="N159" s="304"/>
      <c r="O159" s="324"/>
      <c r="P159" s="305"/>
      <c r="Q159" s="271"/>
      <c r="R159" s="281"/>
      <c r="X159" s="281"/>
    </row>
    <row r="160" spans="2:24" s="264" customFormat="1" ht="15.5" x14ac:dyDescent="0.25">
      <c r="B160" s="297"/>
      <c r="C160" s="296"/>
      <c r="D160" s="296"/>
      <c r="E160" s="275"/>
      <c r="F160" s="273"/>
      <c r="G160" s="273"/>
      <c r="H160" s="270"/>
      <c r="I160" s="262"/>
      <c r="J160" s="338"/>
      <c r="L160" s="269"/>
      <c r="M160" s="262"/>
      <c r="N160" s="262"/>
      <c r="O160" s="262"/>
      <c r="P160" s="270"/>
      <c r="Q160" s="271"/>
      <c r="R160" s="281"/>
      <c r="X160" s="281"/>
    </row>
    <row r="161" spans="1:25" s="264" customFormat="1" ht="15.75" customHeight="1" x14ac:dyDescent="0.25">
      <c r="B161" s="325"/>
      <c r="C161" s="534" t="str">
        <f>Übersetzungstabelle!$A$78</f>
        <v>(Ggf. Glasbohrungen für Griffe und/oder mechanische Schlösser erforderlich.)</v>
      </c>
      <c r="D161" s="534"/>
      <c r="E161" s="534"/>
      <c r="F161" s="534"/>
      <c r="G161" s="534"/>
      <c r="H161" s="327"/>
      <c r="I161" s="296"/>
      <c r="J161" s="338"/>
      <c r="L161" s="297"/>
      <c r="M161" s="296"/>
      <c r="N161" s="296"/>
      <c r="O161" s="296"/>
      <c r="P161" s="305"/>
      <c r="Q161" s="271"/>
      <c r="R161" s="281"/>
      <c r="X161" s="281"/>
    </row>
    <row r="162" spans="1:25" s="264" customFormat="1" ht="15.75" customHeight="1" x14ac:dyDescent="0.25">
      <c r="B162" s="328"/>
      <c r="C162" s="535"/>
      <c r="D162" s="535"/>
      <c r="E162" s="535"/>
      <c r="F162" s="535"/>
      <c r="G162" s="535"/>
      <c r="H162" s="331"/>
      <c r="I162" s="262"/>
      <c r="J162" s="339"/>
      <c r="L162" s="332"/>
      <c r="M162" s="333"/>
      <c r="N162" s="333"/>
      <c r="O162" s="333"/>
      <c r="P162" s="331"/>
      <c r="Q162" s="271"/>
      <c r="R162" s="281"/>
      <c r="S162" s="281"/>
      <c r="U162" s="281"/>
      <c r="V162" s="281"/>
      <c r="W162" s="281"/>
      <c r="X162" s="281"/>
    </row>
    <row r="163" spans="1:25" s="264" customFormat="1" ht="10" customHeight="1" x14ac:dyDescent="0.25">
      <c r="B163" s="281"/>
      <c r="C163" s="326"/>
      <c r="D163" s="326"/>
      <c r="E163" s="326"/>
      <c r="F163" s="329"/>
      <c r="G163" s="273"/>
      <c r="H163" s="273"/>
      <c r="I163" s="326"/>
      <c r="J163" s="326"/>
      <c r="K163" s="326"/>
      <c r="Q163" s="326"/>
      <c r="R163" s="271"/>
      <c r="S163" s="281"/>
      <c r="T163" s="281"/>
      <c r="V163" s="281"/>
      <c r="W163" s="281"/>
      <c r="X163" s="281"/>
      <c r="Y163" s="281"/>
    </row>
    <row r="164" spans="1:25" ht="26.5" customHeight="1" x14ac:dyDescent="0.25">
      <c r="A164" s="484" t="str">
        <f>Übersetzungstabelle!$A$109</f>
        <v>Willach übernimmt keine Haftung für eventuelle Schäden jeglicher Art, die aus der Benutzung dieses Profil- und Glasmaßrechners entstehen könnten. (01.09.2021 - Rev. 0)</v>
      </c>
      <c r="B164" s="484"/>
      <c r="C164" s="484"/>
      <c r="D164" s="484"/>
      <c r="E164" s="484"/>
      <c r="F164" s="484"/>
      <c r="G164" s="484"/>
      <c r="H164" s="484"/>
      <c r="I164" s="484"/>
      <c r="J164" s="484"/>
      <c r="K164" s="484"/>
      <c r="L164" s="484"/>
      <c r="M164" s="484"/>
      <c r="N164" s="484"/>
      <c r="O164" s="484"/>
      <c r="P164" s="484"/>
      <c r="Q164" s="258"/>
    </row>
  </sheetData>
  <sheetProtection password="CB24" sheet="1" objects="1" scenarios="1" selectLockedCells="1"/>
  <mergeCells count="35">
    <mergeCell ref="J73:K73"/>
    <mergeCell ref="A3:Q39"/>
    <mergeCell ref="P59:P85"/>
    <mergeCell ref="J61:K61"/>
    <mergeCell ref="J63:K63"/>
    <mergeCell ref="J65:K65"/>
    <mergeCell ref="J67:K67"/>
    <mergeCell ref="J70:K70"/>
    <mergeCell ref="C75:D77"/>
    <mergeCell ref="E75:E77"/>
    <mergeCell ref="I83:L83"/>
    <mergeCell ref="C79:D83"/>
    <mergeCell ref="E79:E83"/>
    <mergeCell ref="D70:D71"/>
    <mergeCell ref="D67:D68"/>
    <mergeCell ref="I71:L71"/>
    <mergeCell ref="B1:M1"/>
    <mergeCell ref="P1:Q2"/>
    <mergeCell ref="B55:F55"/>
    <mergeCell ref="H55:M55"/>
    <mergeCell ref="J59:K59"/>
    <mergeCell ref="B108:H108"/>
    <mergeCell ref="L108:P108"/>
    <mergeCell ref="A164:P164"/>
    <mergeCell ref="B88:F88"/>
    <mergeCell ref="A106:P106"/>
    <mergeCell ref="I96:J96"/>
    <mergeCell ref="I100:J100"/>
    <mergeCell ref="I98:K98"/>
    <mergeCell ref="I102:K103"/>
    <mergeCell ref="P91:P103"/>
    <mergeCell ref="C134:F135"/>
    <mergeCell ref="C161:G162"/>
    <mergeCell ref="H88:M89"/>
    <mergeCell ref="I93:K94"/>
  </mergeCells>
  <phoneticPr fontId="1" type="noConversion"/>
  <conditionalFormatting sqref="L70">
    <cfRule type="cellIs" dxfId="39" priority="2" operator="greaterThan">
      <formula>4996</formula>
    </cfRule>
  </conditionalFormatting>
  <dataValidations xWindow="573" yWindow="605" count="18">
    <dataValidation type="whole" operator="greaterThan" allowBlank="1" showErrorMessage="1" errorTitle="Unzulässige Eingabe!" error="Die Raumhöhe (Oberkante Profil) muss eine ganze Zahl sein!" sqref="E49 E69 E51 E64 E62 E72 E66 E45 E47" xr:uid="{0C46A52F-297B-468D-B7A8-B2E2ED1448FE}">
      <formula1>0</formula1>
    </dataValidation>
    <dataValidation type="decimal" operator="greaterThanOrEqual" allowBlank="1" showErrorMessage="1" errorTitle="Unzulässige Eingabe!" error="Bitte geben Sie eine Dezimalzahl größer oder gleich 0 ein._x000a__x000a_Please enter a decimal number than or equal to 0._x000a__x000a_Veuillez saisir un nombre décimal supérieur ou égal à 0._x000a__x000a_Ingresa un número decimal mayor o igual a 0." sqref="E73" xr:uid="{53FDE2AA-F2F6-4CC2-8246-6022DC6655DC}">
      <formula1>0</formula1>
    </dataValidation>
    <dataValidation type="whole" operator="greaterThanOrEqual" allowBlank="1" showInputMessage="1" showErrorMessage="1" errorTitle="Unzulässige Eingabe" error="Bitte geben Sie eine ganze Zahl größer oder gleich 0 ein._x000a__x000a_Please enter a whole number greater than or equal to 0._x000a__x000a_Veuillez saisir un nombre entier supérieur ou égal à 0._x000a__x000a_Ingresa un número entero mayor o igual a 0." sqref="E67:E68" xr:uid="{6BE268E1-C329-47C9-9ACF-5A4CA5F6AC1F}">
      <formula1>0</formula1>
    </dataValidation>
    <dataValidation type="whole" operator="greaterThanOrEqual" allowBlank="1" sqref="E50" xr:uid="{220AE768-85B2-43E0-82A6-1534144D2EC5}">
      <formula1>0</formula1>
    </dataValidation>
    <dataValidation type="whole" operator="greaterThanOrEqual" allowBlank="1" showErrorMessage="1" sqref="E52" xr:uid="{66655E52-1D28-48C3-8270-AFCAF9048C5C}">
      <formula1>0</formula1>
    </dataValidation>
    <dataValidation type="whole" operator="greaterThanOrEqual" allowBlank="1" errorTitle="Unzulässige Eingabe!" error="Die Raumhöhe (Oberkante Profil) muss eine ganze Zahl sein (Einheit mm)!" sqref="E48 E44" xr:uid="{27F94B47-A8BD-4B92-A83A-AA92C65CBC56}">
      <formula1>0</formula1>
    </dataValidation>
    <dataValidation type="whole" operator="greaterThanOrEqual" allowBlank="1" showInputMessage="1" showErrorMessage="1" sqref="E42" xr:uid="{E3367046-FE07-42A2-801C-4125887499BF}">
      <formula1>0</formula1>
    </dataValidation>
    <dataValidation type="list" operator="greaterThan" allowBlank="1" showErrorMessage="1" errorTitle="Unzulässige Eingabe!" error="Bitte wählen Sie aus der Drop-Down-Liste aus._x000a__x000a_Please select from the drop-down list._x000a__x000a_Veuillez sélectionner dans la liste déroulante._x000a__x000a_Seleccione de la lista desplegable." sqref="E63" xr:uid="{718C094E-2C04-49D6-91F2-3DC68A274F0F}">
      <mc:AlternateContent xmlns:x12ac="http://schemas.microsoft.com/office/spreadsheetml/2011/1/ac" xmlns:mc="http://schemas.openxmlformats.org/markup-compatibility/2006">
        <mc:Choice Requires="x12ac">
          <x12ac:list>8," 8,76", 10," 10,76"</x12ac:list>
        </mc:Choice>
        <mc:Fallback>
          <formula1>"8, 8,76, 10, 10,76"</formula1>
        </mc:Fallback>
      </mc:AlternateContent>
    </dataValidation>
    <dataValidation type="whole" operator="greaterThanOrEqual" allowBlank="1" showErrorMessage="1" errorTitle="Unzulässige Eingabe!" error="Bitte geben Sie eine ganze Zahl größer 0 ein._x000a__x000a_Please enter a whole number greater than 0._x000a__x000a_Veuillez saisir un nombre entier supérieur à 0._x000a__x000a_Ingresa un número entero mayor a 0." sqref="E61" xr:uid="{2B48F5D8-31FF-4C13-AFDC-5F5A03EFA760}">
      <formula1>0</formula1>
    </dataValidation>
    <dataValidation type="whole" operator="greaterThanOrEqual" allowBlank="1" showErrorMessage="1" errorTitle="Unzulässige Eingabe!" error="Bitte geben Sie eine ganze Zahl größer oder gleich 3 ein._x000a__x000a_Please enter a whole number greater than or equal to 3._x000a__x000a_Veuillez saisir un nombre entier supérieur ou égal à 3._x000a__x000a_Ingresa un número entero mayor o igual a 3." sqref="E70:E71" xr:uid="{0014F629-46DF-4B51-B7D7-96DB455126BA}">
      <formula1>3</formula1>
    </dataValidation>
    <dataValidation type="whole" operator="lessThanOrEqual" allowBlank="1" showInputMessage="1" showErrorMessage="1" errorTitle="Unzulässige Eingabe!" error="Bitte geben Sie eine ganze Zahl größer 0 (≤9992) ein._x000a__x000a_Please enter a whole number greater than 0 (≤9992)._x000a__x000a_Veuillez saisir un nombre entier supérieur à 0 (≤9992)._x000a__x000a_Ingresa un número entero mayor a 0 (≤9992)." sqref="E59" xr:uid="{B7A5AA6D-5899-45AF-9D9A-66843F1C8A66}">
      <formula1>9992</formula1>
    </dataValidation>
    <dataValidation type="decimal" operator="lessThan" allowBlank="1" showInputMessage="1" showErrorMessage="1" error="Maximal zulässiges Flügelgewicht überschritten." sqref="L92 K91" xr:uid="{A56C9EC8-A0B2-4922-B062-FBB1ABBD0235}">
      <formula1>60</formula1>
    </dataValidation>
    <dataValidation type="list" operator="greaterThan" allowBlank="1" showErrorMessage="1" errorTitle="Unzulässige Eingabe!" error="Bitte wählen Sie aus der Drop-Down-Liste aus._x000a__x000a_Please select from the drop-down list._x000a__x000a_Veuillez sélectionner dans la liste déroulante._x000a__x000a_Seleccione de la lista desplegable." sqref="E65" xr:uid="{1566664A-D076-4523-A9E8-ACC8FEBBBED4}">
      <mc:AlternateContent xmlns:x12ac="http://schemas.microsoft.com/office/spreadsheetml/2011/1/ac" xmlns:mc="http://schemas.openxmlformats.org/markup-compatibility/2006">
        <mc:Choice Requires="x12ac">
          <x12ac:list>10," 10,76", 12," 12,76"</x12ac:list>
        </mc:Choice>
        <mc:Fallback>
          <formula1>"10, 10,76, 12, 12,76"</formula1>
        </mc:Fallback>
      </mc:AlternateContent>
    </dataValidation>
    <dataValidation errorStyle="warning" allowBlank="1" showErrorMessage="1" errorTitle="Unzulässige Eingabe!" error="Bitte wählen Sie aus der Drop-Down-Liste aus." promptTitle="Unzulässige Eingabe" prompt="Bitte wählen Sie aus dem Drop-Down-Menü aus." sqref="E85" xr:uid="{2404F679-0D7A-478E-812D-94045190FA19}"/>
    <dataValidation operator="greaterThan" allowBlank="1" showErrorMessage="1" errorTitle="Unzulässige Eingabe!" error="Die Raumhöhe (Oberkante Profil) muss eine ganze Zahl sein!" sqref="E46" xr:uid="{3BBB4017-1393-4FEB-995D-72C60EDAF53F}"/>
    <dataValidation allowBlank="1" showInputMessage="1" showErrorMessage="1" prompt="Haben Sie daran gedacht, in Spalte K &quot;Ja&quot; auszuwählen? Sonst wird der hier eingetragene Wunschwert nicht übernommen." sqref="P125" xr:uid="{AF2EF830-9400-40D0-8D21-102ECAF7DDAA}"/>
    <dataValidation allowBlank="1" showErrorMessage="1" sqref="P118" xr:uid="{6192F28B-B44B-4925-BF8A-9EE62B8BC39C}"/>
    <dataValidation allowBlank="1" showErrorMessage="1" prompt="Haben Sie daran gedacht, in Spalte K &quot;Ja&quot; auszuwählen? Sonst wird der hier eingetragene Wunschwert nicht übernommen." sqref="P122" xr:uid="{A7B65227-D947-4F17-A242-05067E1E8850}"/>
  </dataValidations>
  <pageMargins left="0.78740157499999996" right="0.78740157499999996" top="0.984251969" bottom="0.984251969" header="0.4921259845" footer="0.4921259845"/>
  <pageSetup paperSize="9" scale="43" fitToWidth="0" fitToHeight="0" orientation="landscape" r:id="rId1"/>
  <headerFooter alignWithMargins="0">
    <oddHeader>&amp;R&amp;D</oddHeader>
    <oddFooter>&amp;RSeite &amp;P &amp; von &amp;N</oddFooter>
  </headerFooter>
  <rowBreaks count="1" manualBreakCount="1">
    <brk id="106" max="16383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FDD28FE1-4CA9-4B78-9B34-2336125B5790}">
            <xm:f>$M$91=Übersetzungstabelle!$A$84</xm:f>
            <x14:dxf>
              <font>
                <color rgb="FF007635"/>
              </font>
              <fill>
                <patternFill>
                  <bgColor rgb="FFFFFFFF"/>
                </patternFill>
              </fill>
            </x14:dxf>
          </x14:cfRule>
          <xm:sqref>K91</xm:sqref>
        </x14:conditionalFormatting>
        <x14:conditionalFormatting xmlns:xm="http://schemas.microsoft.com/office/excel/2006/main">
          <x14:cfRule type="expression" priority="7" id="{793C2F87-7C86-41BE-9778-6D23E9F5FB43}">
            <xm:f>$M$96=Übersetzungstabelle!$A$84</xm:f>
            <x14:dxf>
              <font>
                <color rgb="FF007635"/>
              </font>
              <fill>
                <patternFill>
                  <bgColor rgb="FFFFFFFF"/>
                </patternFill>
              </fill>
            </x14:dxf>
          </x14:cfRule>
          <xm:sqref>K96</xm:sqref>
        </x14:conditionalFormatting>
        <x14:conditionalFormatting xmlns:xm="http://schemas.microsoft.com/office/excel/2006/main">
          <x14:cfRule type="expression" priority="6" id="{272DC46E-AFD2-409E-94D8-3084EC4492B9}">
            <xm:f>$M$100=Übersetzungstabelle!$A$84</xm:f>
            <x14:dxf>
              <font>
                <color rgb="FF007635"/>
              </font>
              <fill>
                <patternFill>
                  <bgColor rgb="FFFFFFFF"/>
                </patternFill>
              </fill>
            </x14:dxf>
          </x14:cfRule>
          <xm:sqref>K100</xm:sqref>
        </x14:conditionalFormatting>
        <x14:conditionalFormatting xmlns:xm="http://schemas.microsoft.com/office/excel/2006/main">
          <x14:cfRule type="containsText" priority="3" operator="containsText" text="Achtung: Sie weichen vom vorgeschlagenen Systemmaß ab, bitte prüfen Sie, ob das System mit dem von Ihnen gewählten Wert realisierbar ist!" id="{5E59BBB6-5131-4A2D-AE7C-82E4E12BDB7D}">
            <xm:f>NOT(ISERROR(SEARCH("Achtung: Sie weichen vom vorgeschlagenen Systemmaß ab, bitte prüfen Sie, ob das System mit dem von Ihnen gewählten Wert realisierbar ist!",'C:\Austausch\Vitris 2.0\Produktmanagement\0_Produktdaten\Aquant 40\3 Dokumente\6 Profil- und Glasmaßrechner\[20200727_AQ40_Profil-undGlasmaßrechner_Expertenmodus.xlsm]Spritzschutz'!#REF!)))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B128:I129 L128:P129</xm:sqref>
        </x14:conditionalFormatting>
        <x14:conditionalFormatting xmlns:xm="http://schemas.microsoft.com/office/excel/2006/main">
          <x14:cfRule type="containsText" priority="5" operator="containsText" text="Achtung: Die technischen Restriktionen sind nicht erfüllt; bitte verändern Sie Ihre Planung!" id="{55B0E1D7-B51B-42A6-806D-5D1119B0C937}">
            <xm:f>NOT(ISERROR(SEARCH("Achtung: Die technischen Restriktionen sind nicht erfüllt; bitte verändern Sie Ihre Planung!",'C:\Austausch\Vitris 2.0\Produktmanagement\0_Produktdaten\Aquant 40\3 Dokumente\6 Profil- und Glasmaßrechner\[20200727_AQ40_Profil-undGlasmaßrechner_Expertenmodus.xlsm]Spritzschutz'!#REF!)))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H162:I162 L162:P162</xm:sqref>
        </x14:conditionalFormatting>
        <x14:conditionalFormatting xmlns:xm="http://schemas.microsoft.com/office/excel/2006/main">
          <x14:cfRule type="containsText" priority="4" operator="containsText" text="Achtung: Wenn das Spaltmaß öffnungsseitig zu klein ist, erhöhen Sie bitte WFZ1." id="{4841D496-109C-434C-923D-E0AF5431C7DE}">
            <xm:f>NOT(ISERROR(SEARCH("Achtung: Wenn das Spaltmaß öffnungsseitig zu klein ist, erhöhen Sie bitte WFZ1.",'C:\Austausch\Vitris 2.0\Produktmanagement\0_Produktdaten\Aquant 40\3 Dokumente\6 Profil- und Glasmaßrechner\[20200727_AQ40_Profil-undGlasmaßrechner_Expertenmodus.xlsm]Spritzschutz'!#REF!)))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H160:I160</xm:sqref>
        </x14:conditionalFormatting>
        <x14:conditionalFormatting xmlns:xm="http://schemas.microsoft.com/office/excel/2006/main">
          <x14:cfRule type="containsText" priority="1" operator="containsText" id="{133A5945-4453-4D82-9700-3F8EE9D25197}">
            <xm:f>NOT(ISERROR(SEARCH(Übersetzungstabelle!$A$89,I93)))</xm:f>
            <xm:f>Übersetzungstabelle!$A$89</xm:f>
            <x14:dxf>
              <font>
                <b/>
                <i val="0"/>
                <strike val="0"/>
                <color rgb="FFFF0000"/>
              </font>
              <fill>
                <patternFill>
                  <bgColor rgb="FFFFC7CE"/>
                </patternFill>
              </fill>
            </x14:dxf>
          </x14:cfRule>
          <xm:sqref>I93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573" yWindow="605" count="2">
        <x14:dataValidation type="list" errorStyle="warning" allowBlank="1" showErrorMessage="1" errorTitle="Unzulässige Eingabe!" error="Bitte wählen Sie aus der Drop-Down-Liste aus._x000a__x000a_Please select from the drop-down list._x000a__x000a_Veuillez sélectionner dans la liste déroulante._x000a__x000a_Seleccione de la lista desplegable." promptTitle="Unzulässige Eingabe" prompt="Bitte wählen Sie aus dem Drop-Down-Menü aus." xr:uid="{001DDE57-D257-4910-83A2-669D6E41190C}">
          <x14:formula1>
            <xm:f>Übersetzungstabelle!$A$48:$A$49</xm:f>
          </x14:formula1>
          <xm:sqref>E75:E77</xm:sqref>
        </x14:dataValidation>
        <x14:dataValidation type="list" errorStyle="warning" allowBlank="1" showErrorMessage="1" errorTitle="Unzulässige Eingabe!" error="Bitte wählen Sie aus der Drop-Down-Liste aus._x000a__x000a_Please select from the drop-down list._x000a__x000a_Veuillez sélectionner dans la liste déroulante._x000a__x000a_Seleccione de la lista desplegable." promptTitle="Unzulässige Eingabe" prompt="Bitte wählen Sie aus dem Drop-Down-Menü aus." xr:uid="{CD9D6455-9F63-4795-97C6-068BD4A5279E}">
          <x14:formula1>
            <xm:f>Übersetzungstabelle!$A$48:$A$49</xm:f>
          </x14:formula1>
          <xm:sqref>E79:E83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5DF4D-0A71-425E-87D4-17EB9F7663A9}">
  <sheetPr codeName="Tabelle9"/>
  <dimension ref="A1:Y126"/>
  <sheetViews>
    <sheetView showGridLines="0" view="pageBreakPreview" zoomScale="60" zoomScaleNormal="70" workbookViewId="0">
      <selection activeCell="E61" sqref="E61"/>
    </sheetView>
  </sheetViews>
  <sheetFormatPr baseColWidth="10" defaultColWidth="11.453125" defaultRowHeight="12.5" x14ac:dyDescent="0.25"/>
  <cols>
    <col min="1" max="2" width="2.7265625" style="1" customWidth="1"/>
    <col min="3" max="3" width="11.7265625" style="1" customWidth="1"/>
    <col min="4" max="4" width="44.7265625" style="1" customWidth="1"/>
    <col min="5" max="5" width="11.7265625" style="2" customWidth="1"/>
    <col min="6" max="6" width="8.7265625" style="1" customWidth="1"/>
    <col min="7" max="8" width="2.7265625" style="1" customWidth="1"/>
    <col min="9" max="9" width="11.7265625" style="1" customWidth="1"/>
    <col min="10" max="10" width="50.7265625" style="1" customWidth="1"/>
    <col min="11" max="12" width="11.7265625" style="1" customWidth="1"/>
    <col min="13" max="13" width="8.7265625" style="1" customWidth="1"/>
    <col min="14" max="15" width="2.7265625" style="1" customWidth="1"/>
    <col min="16" max="16" width="55.7265625" style="1" customWidth="1"/>
    <col min="17" max="17" width="2.7265625" style="1" customWidth="1"/>
    <col min="18" max="16384" width="11.453125" style="1"/>
  </cols>
  <sheetData>
    <row r="1" spans="1:17" ht="56.25" customHeight="1" x14ac:dyDescent="0.4">
      <c r="A1" s="5"/>
      <c r="B1" s="492" t="str">
        <f>Übersetzungstabelle!$A$20</f>
        <v>Portavant M 50 / M 80: Wandmontage mit Zarge, einseitig (ohne Anschlag-/Schließkasten)</v>
      </c>
      <c r="C1" s="492"/>
      <c r="D1" s="492"/>
      <c r="E1" s="492"/>
      <c r="F1" s="492"/>
      <c r="G1" s="492"/>
      <c r="H1" s="492"/>
      <c r="I1" s="492"/>
      <c r="J1" s="492"/>
      <c r="K1" s="492"/>
      <c r="L1" s="492"/>
      <c r="M1" s="492"/>
      <c r="N1" s="6"/>
      <c r="O1" s="6"/>
      <c r="P1" s="433"/>
      <c r="Q1" s="433"/>
    </row>
    <row r="2" spans="1:17" ht="10.5" customHeight="1" x14ac:dyDescent="0.4">
      <c r="A2" s="7"/>
      <c r="B2" s="7"/>
      <c r="C2" s="7"/>
      <c r="D2" s="7"/>
      <c r="E2" s="7"/>
      <c r="F2" s="8"/>
      <c r="G2" s="9"/>
      <c r="H2" s="9"/>
      <c r="I2" s="367"/>
      <c r="J2" s="367"/>
      <c r="K2" s="367"/>
      <c r="L2" s="367"/>
      <c r="M2" s="367"/>
      <c r="N2" s="367"/>
      <c r="O2" s="367"/>
      <c r="P2" s="434"/>
      <c r="Q2" s="434"/>
    </row>
    <row r="3" spans="1:17" ht="12.75" customHeight="1" x14ac:dyDescent="0.4">
      <c r="A3" s="11"/>
      <c r="B3" s="465"/>
      <c r="C3" s="465"/>
      <c r="D3" s="465"/>
      <c r="E3" s="465"/>
      <c r="F3" s="465"/>
      <c r="G3" s="465"/>
      <c r="H3" s="465"/>
      <c r="I3" s="465"/>
      <c r="J3" s="465"/>
      <c r="K3" s="465"/>
      <c r="L3" s="465"/>
      <c r="M3" s="465"/>
      <c r="N3" s="465"/>
      <c r="O3" s="465"/>
      <c r="P3" s="465"/>
      <c r="Q3" s="11"/>
    </row>
    <row r="4" spans="1:17" ht="12.75" customHeight="1" x14ac:dyDescent="0.4">
      <c r="A4" s="11"/>
      <c r="B4" s="465"/>
      <c r="C4" s="465"/>
      <c r="D4" s="465"/>
      <c r="E4" s="465"/>
      <c r="F4" s="465"/>
      <c r="G4" s="465"/>
      <c r="H4" s="465"/>
      <c r="I4" s="465"/>
      <c r="J4" s="465"/>
      <c r="K4" s="465"/>
      <c r="L4" s="465"/>
      <c r="M4" s="465"/>
      <c r="N4" s="465"/>
      <c r="O4" s="465"/>
      <c r="P4" s="465"/>
      <c r="Q4" s="11"/>
    </row>
    <row r="5" spans="1:17" ht="12.75" customHeight="1" x14ac:dyDescent="0.4">
      <c r="A5" s="11"/>
      <c r="B5" s="465"/>
      <c r="C5" s="465"/>
      <c r="D5" s="465"/>
      <c r="E5" s="465"/>
      <c r="F5" s="465"/>
      <c r="G5" s="465"/>
      <c r="H5" s="465"/>
      <c r="I5" s="465"/>
      <c r="J5" s="465"/>
      <c r="K5" s="465"/>
      <c r="L5" s="465"/>
      <c r="M5" s="465"/>
      <c r="N5" s="465"/>
      <c r="O5" s="465"/>
      <c r="P5" s="465"/>
      <c r="Q5" s="11"/>
    </row>
    <row r="6" spans="1:17" ht="12.75" customHeight="1" x14ac:dyDescent="0.4">
      <c r="A6" s="11"/>
      <c r="B6" s="465"/>
      <c r="C6" s="465"/>
      <c r="D6" s="465"/>
      <c r="E6" s="465"/>
      <c r="F6" s="465"/>
      <c r="G6" s="465"/>
      <c r="H6" s="465"/>
      <c r="I6" s="465"/>
      <c r="J6" s="465"/>
      <c r="K6" s="465"/>
      <c r="L6" s="465"/>
      <c r="M6" s="465"/>
      <c r="N6" s="465"/>
      <c r="O6" s="465"/>
      <c r="P6" s="465"/>
      <c r="Q6" s="11"/>
    </row>
    <row r="7" spans="1:17" ht="12.75" customHeight="1" x14ac:dyDescent="0.4">
      <c r="A7" s="11"/>
      <c r="B7" s="465"/>
      <c r="C7" s="465"/>
      <c r="D7" s="465"/>
      <c r="E7" s="465"/>
      <c r="F7" s="465"/>
      <c r="G7" s="465"/>
      <c r="H7" s="465"/>
      <c r="I7" s="465"/>
      <c r="J7" s="465"/>
      <c r="K7" s="465"/>
      <c r="L7" s="465"/>
      <c r="M7" s="465"/>
      <c r="N7" s="465"/>
      <c r="O7" s="465"/>
      <c r="P7" s="465"/>
      <c r="Q7" s="11"/>
    </row>
    <row r="8" spans="1:17" ht="12.75" customHeight="1" x14ac:dyDescent="0.4">
      <c r="A8" s="11"/>
      <c r="B8" s="465"/>
      <c r="C8" s="465"/>
      <c r="D8" s="465"/>
      <c r="E8" s="465"/>
      <c r="F8" s="465"/>
      <c r="G8" s="465"/>
      <c r="H8" s="465"/>
      <c r="I8" s="465"/>
      <c r="J8" s="465"/>
      <c r="K8" s="465"/>
      <c r="L8" s="465"/>
      <c r="M8" s="465"/>
      <c r="N8" s="465"/>
      <c r="O8" s="465"/>
      <c r="P8" s="465"/>
      <c r="Q8" s="11"/>
    </row>
    <row r="9" spans="1:17" ht="12.75" customHeight="1" x14ac:dyDescent="0.4">
      <c r="A9" s="11"/>
      <c r="B9" s="465"/>
      <c r="C9" s="465"/>
      <c r="D9" s="465"/>
      <c r="E9" s="465"/>
      <c r="F9" s="465"/>
      <c r="G9" s="465"/>
      <c r="H9" s="465"/>
      <c r="I9" s="465"/>
      <c r="J9" s="465"/>
      <c r="K9" s="465"/>
      <c r="L9" s="465"/>
      <c r="M9" s="465"/>
      <c r="N9" s="465"/>
      <c r="O9" s="465"/>
      <c r="P9" s="465"/>
      <c r="Q9" s="11"/>
    </row>
    <row r="10" spans="1:17" ht="12.75" customHeight="1" x14ac:dyDescent="0.4">
      <c r="A10" s="11"/>
      <c r="B10" s="465"/>
      <c r="C10" s="465"/>
      <c r="D10" s="465"/>
      <c r="E10" s="465"/>
      <c r="F10" s="465"/>
      <c r="G10" s="465"/>
      <c r="H10" s="465"/>
      <c r="I10" s="465"/>
      <c r="J10" s="465"/>
      <c r="K10" s="465"/>
      <c r="L10" s="465"/>
      <c r="M10" s="465"/>
      <c r="N10" s="465"/>
      <c r="O10" s="465"/>
      <c r="P10" s="465"/>
      <c r="Q10" s="11"/>
    </row>
    <row r="11" spans="1:17" ht="12.75" customHeight="1" x14ac:dyDescent="0.4">
      <c r="A11" s="11"/>
      <c r="B11" s="465"/>
      <c r="C11" s="465"/>
      <c r="D11" s="465"/>
      <c r="E11" s="465"/>
      <c r="F11" s="465"/>
      <c r="G11" s="465"/>
      <c r="H11" s="465"/>
      <c r="I11" s="465"/>
      <c r="J11" s="465"/>
      <c r="K11" s="465"/>
      <c r="L11" s="465"/>
      <c r="M11" s="465"/>
      <c r="N11" s="465"/>
      <c r="O11" s="465"/>
      <c r="P11" s="465"/>
      <c r="Q11" s="11"/>
    </row>
    <row r="12" spans="1:17" ht="12.75" customHeight="1" x14ac:dyDescent="0.4">
      <c r="A12" s="11"/>
      <c r="B12" s="465"/>
      <c r="C12" s="465"/>
      <c r="D12" s="465"/>
      <c r="E12" s="465"/>
      <c r="F12" s="465"/>
      <c r="G12" s="465"/>
      <c r="H12" s="465"/>
      <c r="I12" s="465"/>
      <c r="J12" s="465"/>
      <c r="K12" s="465"/>
      <c r="L12" s="465"/>
      <c r="M12" s="465"/>
      <c r="N12" s="465"/>
      <c r="O12" s="465"/>
      <c r="P12" s="465"/>
      <c r="Q12" s="11"/>
    </row>
    <row r="13" spans="1:17" ht="12.75" customHeight="1" x14ac:dyDescent="0.4">
      <c r="A13" s="11"/>
      <c r="B13" s="465"/>
      <c r="C13" s="465"/>
      <c r="D13" s="465"/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11"/>
    </row>
    <row r="14" spans="1:17" ht="12.75" customHeight="1" x14ac:dyDescent="0.4">
      <c r="A14" s="11"/>
      <c r="B14" s="465"/>
      <c r="C14" s="465"/>
      <c r="D14" s="465"/>
      <c r="E14" s="465"/>
      <c r="F14" s="465"/>
      <c r="G14" s="465"/>
      <c r="H14" s="465"/>
      <c r="I14" s="465"/>
      <c r="J14" s="465"/>
      <c r="K14" s="465"/>
      <c r="L14" s="465"/>
      <c r="M14" s="465"/>
      <c r="N14" s="465"/>
      <c r="O14" s="465"/>
      <c r="P14" s="465"/>
      <c r="Q14" s="11"/>
    </row>
    <row r="15" spans="1:17" ht="12.75" customHeight="1" x14ac:dyDescent="0.4">
      <c r="A15" s="11"/>
      <c r="B15" s="465"/>
      <c r="C15" s="465"/>
      <c r="D15" s="465"/>
      <c r="E15" s="465"/>
      <c r="F15" s="465"/>
      <c r="G15" s="465"/>
      <c r="H15" s="465"/>
      <c r="I15" s="465"/>
      <c r="J15" s="465"/>
      <c r="K15" s="465"/>
      <c r="L15" s="465"/>
      <c r="M15" s="465"/>
      <c r="N15" s="465"/>
      <c r="O15" s="465"/>
      <c r="P15" s="465"/>
      <c r="Q15" s="11"/>
    </row>
    <row r="16" spans="1:17" ht="12.75" customHeight="1" x14ac:dyDescent="0.4">
      <c r="A16" s="11"/>
      <c r="B16" s="465"/>
      <c r="C16" s="465"/>
      <c r="D16" s="465"/>
      <c r="E16" s="465"/>
      <c r="F16" s="465"/>
      <c r="G16" s="465"/>
      <c r="H16" s="465"/>
      <c r="I16" s="465"/>
      <c r="J16" s="465"/>
      <c r="K16" s="465"/>
      <c r="L16" s="465"/>
      <c r="M16" s="465"/>
      <c r="N16" s="465"/>
      <c r="O16" s="465"/>
      <c r="P16" s="465"/>
      <c r="Q16" s="11"/>
    </row>
    <row r="17" spans="1:17" ht="12.75" customHeight="1" x14ac:dyDescent="0.4">
      <c r="A17" s="11"/>
      <c r="B17" s="465"/>
      <c r="C17" s="465"/>
      <c r="D17" s="465"/>
      <c r="E17" s="465"/>
      <c r="F17" s="465"/>
      <c r="G17" s="465"/>
      <c r="H17" s="465"/>
      <c r="I17" s="465"/>
      <c r="J17" s="465"/>
      <c r="K17" s="465"/>
      <c r="L17" s="465"/>
      <c r="M17" s="465"/>
      <c r="N17" s="465"/>
      <c r="O17" s="465"/>
      <c r="P17" s="465"/>
      <c r="Q17" s="11"/>
    </row>
    <row r="18" spans="1:17" ht="12.75" customHeight="1" x14ac:dyDescent="0.4">
      <c r="A18" s="11"/>
      <c r="B18" s="465"/>
      <c r="C18" s="465"/>
      <c r="D18" s="465"/>
      <c r="E18" s="465"/>
      <c r="F18" s="465"/>
      <c r="G18" s="465"/>
      <c r="H18" s="465"/>
      <c r="I18" s="465"/>
      <c r="J18" s="465"/>
      <c r="K18" s="465"/>
      <c r="L18" s="465"/>
      <c r="M18" s="465"/>
      <c r="N18" s="465"/>
      <c r="O18" s="465"/>
      <c r="P18" s="465"/>
      <c r="Q18" s="11"/>
    </row>
    <row r="19" spans="1:17" ht="12.75" customHeight="1" x14ac:dyDescent="0.4">
      <c r="A19" s="11"/>
      <c r="B19" s="465"/>
      <c r="C19" s="465"/>
      <c r="D19" s="465"/>
      <c r="E19" s="465"/>
      <c r="F19" s="465"/>
      <c r="G19" s="465"/>
      <c r="H19" s="465"/>
      <c r="I19" s="465"/>
      <c r="J19" s="465"/>
      <c r="K19" s="465"/>
      <c r="L19" s="465"/>
      <c r="M19" s="465"/>
      <c r="N19" s="465"/>
      <c r="O19" s="465"/>
      <c r="P19" s="465"/>
      <c r="Q19" s="11"/>
    </row>
    <row r="20" spans="1:17" ht="12.75" customHeight="1" x14ac:dyDescent="0.4">
      <c r="A20" s="11"/>
      <c r="B20" s="465"/>
      <c r="C20" s="465"/>
      <c r="D20" s="465"/>
      <c r="E20" s="465"/>
      <c r="F20" s="465"/>
      <c r="G20" s="465"/>
      <c r="H20" s="465"/>
      <c r="I20" s="465"/>
      <c r="J20" s="465"/>
      <c r="K20" s="465"/>
      <c r="L20" s="465"/>
      <c r="M20" s="465"/>
      <c r="N20" s="465"/>
      <c r="O20" s="465"/>
      <c r="P20" s="465"/>
      <c r="Q20" s="11"/>
    </row>
    <row r="21" spans="1:17" ht="12.75" hidden="1" customHeight="1" x14ac:dyDescent="0.4">
      <c r="A21" s="11"/>
      <c r="B21" s="465"/>
      <c r="C21" s="465"/>
      <c r="D21" s="465"/>
      <c r="E21" s="465"/>
      <c r="F21" s="465"/>
      <c r="G21" s="465"/>
      <c r="H21" s="465"/>
      <c r="I21" s="465"/>
      <c r="J21" s="465"/>
      <c r="K21" s="465"/>
      <c r="L21" s="465"/>
      <c r="M21" s="465"/>
      <c r="N21" s="465"/>
      <c r="O21" s="465"/>
      <c r="P21" s="465"/>
      <c r="Q21" s="11"/>
    </row>
    <row r="22" spans="1:17" ht="12.75" hidden="1" customHeight="1" x14ac:dyDescent="0.4">
      <c r="A22" s="11"/>
      <c r="B22" s="465"/>
      <c r="C22" s="465"/>
      <c r="D22" s="465"/>
      <c r="E22" s="465"/>
      <c r="F22" s="465"/>
      <c r="G22" s="465"/>
      <c r="H22" s="465"/>
      <c r="I22" s="465"/>
      <c r="J22" s="465"/>
      <c r="K22" s="465"/>
      <c r="L22" s="465"/>
      <c r="M22" s="465"/>
      <c r="N22" s="465"/>
      <c r="O22" s="465"/>
      <c r="P22" s="465"/>
      <c r="Q22" s="11"/>
    </row>
    <row r="23" spans="1:17" ht="12.75" hidden="1" customHeight="1" x14ac:dyDescent="0.4">
      <c r="A23" s="11"/>
      <c r="B23" s="465"/>
      <c r="C23" s="465"/>
      <c r="D23" s="465"/>
      <c r="E23" s="465"/>
      <c r="F23" s="465"/>
      <c r="G23" s="465"/>
      <c r="H23" s="465"/>
      <c r="I23" s="465"/>
      <c r="J23" s="465"/>
      <c r="K23" s="465"/>
      <c r="L23" s="465"/>
      <c r="M23" s="465"/>
      <c r="N23" s="465"/>
      <c r="O23" s="465"/>
      <c r="P23" s="465"/>
      <c r="Q23" s="11"/>
    </row>
    <row r="24" spans="1:17" ht="12.75" customHeight="1" x14ac:dyDescent="0.4">
      <c r="A24" s="11"/>
      <c r="B24" s="465"/>
      <c r="C24" s="465"/>
      <c r="D24" s="465"/>
      <c r="E24" s="465"/>
      <c r="F24" s="465"/>
      <c r="G24" s="465"/>
      <c r="H24" s="465"/>
      <c r="I24" s="465"/>
      <c r="J24" s="465"/>
      <c r="K24" s="465"/>
      <c r="L24" s="465"/>
      <c r="M24" s="465"/>
      <c r="N24" s="465"/>
      <c r="O24" s="465"/>
      <c r="P24" s="465"/>
      <c r="Q24" s="11"/>
    </row>
    <row r="25" spans="1:17" ht="12.75" customHeight="1" x14ac:dyDescent="0.4">
      <c r="A25" s="11"/>
      <c r="B25" s="465"/>
      <c r="C25" s="465"/>
      <c r="D25" s="465"/>
      <c r="E25" s="465"/>
      <c r="F25" s="465"/>
      <c r="G25" s="465"/>
      <c r="H25" s="465"/>
      <c r="I25" s="465"/>
      <c r="J25" s="465"/>
      <c r="K25" s="465"/>
      <c r="L25" s="465"/>
      <c r="M25" s="465"/>
      <c r="N25" s="465"/>
      <c r="O25" s="465"/>
      <c r="P25" s="465"/>
      <c r="Q25" s="11"/>
    </row>
    <row r="26" spans="1:17" ht="12.75" customHeight="1" x14ac:dyDescent="0.4">
      <c r="A26" s="11"/>
      <c r="B26" s="465"/>
      <c r="C26" s="465"/>
      <c r="D26" s="465"/>
      <c r="E26" s="465"/>
      <c r="F26" s="465"/>
      <c r="G26" s="465"/>
      <c r="H26" s="465"/>
      <c r="I26" s="465"/>
      <c r="J26" s="465"/>
      <c r="K26" s="465"/>
      <c r="L26" s="465"/>
      <c r="M26" s="465"/>
      <c r="N26" s="465"/>
      <c r="O26" s="465"/>
      <c r="P26" s="465"/>
      <c r="Q26" s="11"/>
    </row>
    <row r="27" spans="1:17" ht="12.75" customHeight="1" x14ac:dyDescent="0.4">
      <c r="A27" s="11"/>
      <c r="B27" s="465"/>
      <c r="C27" s="465"/>
      <c r="D27" s="465"/>
      <c r="E27" s="465"/>
      <c r="F27" s="465"/>
      <c r="G27" s="465"/>
      <c r="H27" s="465"/>
      <c r="I27" s="465"/>
      <c r="J27" s="465"/>
      <c r="K27" s="465"/>
      <c r="L27" s="465"/>
      <c r="M27" s="465"/>
      <c r="N27" s="465"/>
      <c r="O27" s="465"/>
      <c r="P27" s="465"/>
      <c r="Q27" s="11"/>
    </row>
    <row r="28" spans="1:17" ht="12.75" customHeight="1" x14ac:dyDescent="0.4">
      <c r="A28" s="11"/>
      <c r="B28" s="465"/>
      <c r="C28" s="465"/>
      <c r="D28" s="465"/>
      <c r="E28" s="465"/>
      <c r="F28" s="465"/>
      <c r="G28" s="465"/>
      <c r="H28" s="465"/>
      <c r="I28" s="465"/>
      <c r="J28" s="465"/>
      <c r="K28" s="465"/>
      <c r="L28" s="465"/>
      <c r="M28" s="465"/>
      <c r="N28" s="465"/>
      <c r="O28" s="465"/>
      <c r="P28" s="465"/>
      <c r="Q28" s="11"/>
    </row>
    <row r="29" spans="1:17" ht="12.75" customHeight="1" x14ac:dyDescent="0.4">
      <c r="A29" s="11"/>
      <c r="B29" s="465"/>
      <c r="C29" s="465"/>
      <c r="D29" s="465"/>
      <c r="E29" s="465"/>
      <c r="F29" s="465"/>
      <c r="G29" s="465"/>
      <c r="H29" s="465"/>
      <c r="I29" s="465"/>
      <c r="J29" s="465"/>
      <c r="K29" s="465"/>
      <c r="L29" s="465"/>
      <c r="M29" s="465"/>
      <c r="N29" s="465"/>
      <c r="O29" s="465"/>
      <c r="P29" s="465"/>
      <c r="Q29" s="11"/>
    </row>
    <row r="30" spans="1:17" ht="12.75" customHeight="1" x14ac:dyDescent="0.4">
      <c r="A30" s="11"/>
      <c r="B30" s="465"/>
      <c r="C30" s="465"/>
      <c r="D30" s="465"/>
      <c r="E30" s="465"/>
      <c r="F30" s="465"/>
      <c r="G30" s="465"/>
      <c r="H30" s="465"/>
      <c r="I30" s="465"/>
      <c r="J30" s="465"/>
      <c r="K30" s="465"/>
      <c r="L30" s="465"/>
      <c r="M30" s="465"/>
      <c r="N30" s="465"/>
      <c r="O30" s="465"/>
      <c r="P30" s="465"/>
      <c r="Q30" s="11"/>
    </row>
    <row r="31" spans="1:17" ht="12.75" customHeight="1" x14ac:dyDescent="0.4">
      <c r="A31" s="11"/>
      <c r="B31" s="465"/>
      <c r="C31" s="465"/>
      <c r="D31" s="465"/>
      <c r="E31" s="465"/>
      <c r="F31" s="465"/>
      <c r="G31" s="465"/>
      <c r="H31" s="465"/>
      <c r="I31" s="465"/>
      <c r="J31" s="465"/>
      <c r="K31" s="465"/>
      <c r="L31" s="465"/>
      <c r="M31" s="465"/>
      <c r="N31" s="465"/>
      <c r="O31" s="465"/>
      <c r="P31" s="465"/>
      <c r="Q31" s="11"/>
    </row>
    <row r="32" spans="1:17" ht="12.75" customHeight="1" x14ac:dyDescent="0.4">
      <c r="A32" s="11"/>
      <c r="B32" s="465"/>
      <c r="C32" s="465"/>
      <c r="D32" s="465"/>
      <c r="E32" s="465"/>
      <c r="F32" s="465"/>
      <c r="G32" s="465"/>
      <c r="H32" s="465"/>
      <c r="I32" s="465"/>
      <c r="J32" s="465"/>
      <c r="K32" s="465"/>
      <c r="L32" s="465"/>
      <c r="M32" s="465"/>
      <c r="N32" s="465"/>
      <c r="O32" s="465"/>
      <c r="P32" s="465"/>
      <c r="Q32" s="11"/>
    </row>
    <row r="33" spans="1:23" ht="12.75" customHeight="1" x14ac:dyDescent="0.4">
      <c r="A33" s="11"/>
      <c r="B33" s="465"/>
      <c r="C33" s="465"/>
      <c r="D33" s="465"/>
      <c r="E33" s="465"/>
      <c r="F33" s="465"/>
      <c r="G33" s="465"/>
      <c r="H33" s="465"/>
      <c r="I33" s="465"/>
      <c r="J33" s="465"/>
      <c r="K33" s="465"/>
      <c r="L33" s="465"/>
      <c r="M33" s="465"/>
      <c r="N33" s="465"/>
      <c r="O33" s="465"/>
      <c r="P33" s="465"/>
      <c r="Q33" s="11"/>
    </row>
    <row r="34" spans="1:23" ht="12.75" customHeight="1" x14ac:dyDescent="0.4">
      <c r="A34" s="11"/>
      <c r="B34" s="465"/>
      <c r="C34" s="465"/>
      <c r="D34" s="465"/>
      <c r="E34" s="465"/>
      <c r="F34" s="465"/>
      <c r="G34" s="465"/>
      <c r="H34" s="465"/>
      <c r="I34" s="465"/>
      <c r="J34" s="465"/>
      <c r="K34" s="465"/>
      <c r="L34" s="465"/>
      <c r="M34" s="465"/>
      <c r="N34" s="465"/>
      <c r="O34" s="465"/>
      <c r="P34" s="465"/>
      <c r="Q34" s="11"/>
    </row>
    <row r="35" spans="1:23" ht="12.75" customHeight="1" x14ac:dyDescent="0.4">
      <c r="A35" s="11"/>
      <c r="B35" s="465"/>
      <c r="C35" s="465"/>
      <c r="D35" s="465"/>
      <c r="E35" s="465"/>
      <c r="F35" s="465"/>
      <c r="G35" s="465"/>
      <c r="H35" s="465"/>
      <c r="I35" s="465"/>
      <c r="J35" s="465"/>
      <c r="K35" s="465"/>
      <c r="L35" s="465"/>
      <c r="M35" s="465"/>
      <c r="N35" s="465"/>
      <c r="O35" s="465"/>
      <c r="P35" s="465"/>
      <c r="Q35" s="11"/>
    </row>
    <row r="36" spans="1:23" ht="12.75" customHeight="1" x14ac:dyDescent="0.4">
      <c r="A36" s="11"/>
      <c r="B36" s="465"/>
      <c r="C36" s="465"/>
      <c r="D36" s="465"/>
      <c r="E36" s="465"/>
      <c r="F36" s="465"/>
      <c r="G36" s="465"/>
      <c r="H36" s="465"/>
      <c r="I36" s="465"/>
      <c r="J36" s="465"/>
      <c r="K36" s="465"/>
      <c r="L36" s="465"/>
      <c r="M36" s="465"/>
      <c r="N36" s="465"/>
      <c r="O36" s="465"/>
      <c r="P36" s="465"/>
      <c r="Q36" s="11"/>
    </row>
    <row r="37" spans="1:23" ht="12.75" customHeight="1" x14ac:dyDescent="0.4">
      <c r="A37" s="11"/>
      <c r="B37" s="465"/>
      <c r="C37" s="465"/>
      <c r="D37" s="465"/>
      <c r="E37" s="465"/>
      <c r="F37" s="465"/>
      <c r="G37" s="465"/>
      <c r="H37" s="465"/>
      <c r="I37" s="465"/>
      <c r="J37" s="465"/>
      <c r="K37" s="465"/>
      <c r="L37" s="465"/>
      <c r="M37" s="465"/>
      <c r="N37" s="465"/>
      <c r="O37" s="465"/>
      <c r="P37" s="465"/>
      <c r="Q37" s="11"/>
    </row>
    <row r="38" spans="1:23" ht="12.65" customHeight="1" x14ac:dyDescent="0.4">
      <c r="A38" s="11"/>
      <c r="B38" s="465"/>
      <c r="C38" s="465"/>
      <c r="D38" s="465"/>
      <c r="E38" s="465"/>
      <c r="F38" s="465"/>
      <c r="G38" s="465"/>
      <c r="H38" s="465"/>
      <c r="I38" s="465"/>
      <c r="J38" s="465"/>
      <c r="K38" s="465"/>
      <c r="L38" s="465"/>
      <c r="M38" s="465"/>
      <c r="N38" s="465"/>
      <c r="O38" s="465"/>
      <c r="P38" s="465"/>
      <c r="Q38" s="11"/>
    </row>
    <row r="39" spans="1:23" ht="12.75" customHeight="1" x14ac:dyDescent="0.4">
      <c r="A39" s="11"/>
      <c r="B39" s="465"/>
      <c r="C39" s="465"/>
      <c r="D39" s="465"/>
      <c r="E39" s="465"/>
      <c r="F39" s="465"/>
      <c r="G39" s="465"/>
      <c r="H39" s="465"/>
      <c r="I39" s="465"/>
      <c r="J39" s="465"/>
      <c r="K39" s="465"/>
      <c r="L39" s="465"/>
      <c r="M39" s="465"/>
      <c r="N39" s="465"/>
      <c r="O39" s="465"/>
      <c r="P39" s="465"/>
      <c r="Q39" s="11"/>
    </row>
    <row r="40" spans="1:23" ht="12.75" hidden="1" customHeight="1" x14ac:dyDescent="0.4">
      <c r="A40" s="11"/>
      <c r="B40" s="465"/>
      <c r="C40" s="465"/>
      <c r="D40" s="465"/>
      <c r="E40" s="465"/>
      <c r="F40" s="465"/>
      <c r="G40" s="465"/>
      <c r="H40" s="465"/>
      <c r="I40" s="465"/>
      <c r="J40" s="465"/>
      <c r="K40" s="465"/>
      <c r="L40" s="465"/>
      <c r="M40" s="465"/>
      <c r="N40" s="465"/>
      <c r="O40" s="465"/>
      <c r="P40" s="465"/>
      <c r="Q40" s="11"/>
    </row>
    <row r="41" spans="1:23" s="12" customFormat="1" ht="15.75" hidden="1" customHeight="1" x14ac:dyDescent="0.25">
      <c r="B41" s="443" t="s">
        <v>18</v>
      </c>
      <c r="C41" s="444"/>
      <c r="D41" s="444"/>
      <c r="E41" s="444"/>
      <c r="F41" s="445"/>
      <c r="G41" s="371"/>
      <c r="H41" s="446"/>
      <c r="I41" s="446"/>
      <c r="J41" s="446"/>
      <c r="K41" s="446"/>
      <c r="L41" s="446"/>
      <c r="M41" s="446"/>
      <c r="N41" s="14"/>
      <c r="O41" s="14"/>
      <c r="P41" s="14"/>
      <c r="Q41" s="14"/>
      <c r="R41" s="14"/>
      <c r="S41" s="14"/>
      <c r="T41" s="14"/>
      <c r="U41" s="14"/>
      <c r="V41" s="14"/>
      <c r="W41" s="14"/>
    </row>
    <row r="42" spans="1:23" s="12" customFormat="1" ht="8.25" hidden="1" customHeight="1" x14ac:dyDescent="0.25">
      <c r="B42" s="21"/>
      <c r="C42" s="124"/>
      <c r="D42" s="125"/>
      <c r="E42" s="22"/>
      <c r="F42" s="23"/>
      <c r="G42" s="20"/>
      <c r="H42" s="16"/>
      <c r="I42" s="30"/>
      <c r="J42" s="113"/>
      <c r="K42" s="113"/>
      <c r="L42" s="18"/>
      <c r="M42" s="114"/>
      <c r="N42" s="14"/>
      <c r="O42" s="371"/>
      <c r="P42" s="464"/>
      <c r="Q42" s="14"/>
      <c r="R42" s="14"/>
      <c r="S42" s="14"/>
      <c r="T42" s="14"/>
      <c r="U42" s="14"/>
      <c r="V42" s="14"/>
      <c r="W42" s="14"/>
    </row>
    <row r="43" spans="1:23" s="12" customFormat="1" ht="15.75" hidden="1" customHeight="1" x14ac:dyDescent="0.25">
      <c r="B43" s="15"/>
      <c r="C43" s="25" t="s">
        <v>31</v>
      </c>
      <c r="D43" s="26" t="s">
        <v>32</v>
      </c>
      <c r="E43" s="27">
        <v>51</v>
      </c>
      <c r="F43" s="19" t="s">
        <v>1</v>
      </c>
      <c r="G43" s="28"/>
      <c r="H43" s="16"/>
      <c r="I43" s="30"/>
      <c r="J43" s="146"/>
      <c r="K43" s="146"/>
      <c r="L43" s="33"/>
      <c r="M43" s="115"/>
      <c r="N43" s="14"/>
      <c r="O43" s="20"/>
      <c r="P43" s="464"/>
      <c r="Q43" s="14"/>
      <c r="R43" s="14"/>
      <c r="S43" s="14"/>
      <c r="T43" s="14"/>
      <c r="U43" s="14"/>
      <c r="V43" s="14"/>
      <c r="W43" s="14"/>
    </row>
    <row r="44" spans="1:23" s="12" customFormat="1" ht="3.25" hidden="1" customHeight="1" x14ac:dyDescent="0.25">
      <c r="B44" s="15"/>
      <c r="C44" s="37"/>
      <c r="D44" s="38"/>
      <c r="E44" s="39"/>
      <c r="F44" s="34"/>
      <c r="G44" s="28"/>
      <c r="H44" s="16"/>
      <c r="I44" s="30"/>
      <c r="J44" s="146"/>
      <c r="K44" s="146"/>
      <c r="L44" s="33"/>
      <c r="M44" s="116"/>
      <c r="N44" s="14"/>
      <c r="O44" s="28"/>
      <c r="P44" s="464"/>
      <c r="Q44" s="14"/>
      <c r="R44" s="14"/>
      <c r="S44" s="14"/>
      <c r="T44" s="14"/>
      <c r="U44" s="14"/>
      <c r="V44" s="14"/>
      <c r="W44" s="14"/>
    </row>
    <row r="45" spans="1:23" s="12" customFormat="1" ht="15.5" hidden="1" x14ac:dyDescent="0.25">
      <c r="B45" s="15"/>
      <c r="C45" s="25" t="s">
        <v>30</v>
      </c>
      <c r="D45" s="26" t="s">
        <v>23</v>
      </c>
      <c r="E45" s="27">
        <v>35</v>
      </c>
      <c r="F45" s="19" t="s">
        <v>1</v>
      </c>
      <c r="G45" s="28"/>
      <c r="H45" s="16"/>
      <c r="I45" s="30"/>
      <c r="J45" s="146"/>
      <c r="K45" s="146"/>
      <c r="L45" s="33"/>
      <c r="M45" s="115"/>
      <c r="N45" s="14"/>
      <c r="O45" s="117"/>
      <c r="P45" s="464"/>
      <c r="Q45" s="14"/>
      <c r="R45" s="14"/>
      <c r="S45" s="14"/>
      <c r="T45" s="14"/>
      <c r="U45" s="14"/>
      <c r="V45" s="14"/>
      <c r="W45" s="14"/>
    </row>
    <row r="46" spans="1:23" s="12" customFormat="1" ht="3.25" hidden="1" customHeight="1" x14ac:dyDescent="0.25">
      <c r="B46" s="15"/>
      <c r="C46" s="37"/>
      <c r="D46" s="38"/>
      <c r="E46" s="39"/>
      <c r="F46" s="34"/>
      <c r="G46" s="28"/>
      <c r="H46" s="16"/>
      <c r="I46" s="30"/>
      <c r="J46" s="146"/>
      <c r="K46" s="146"/>
      <c r="L46" s="33"/>
      <c r="M46" s="116"/>
      <c r="N46" s="14"/>
      <c r="O46" s="28"/>
      <c r="P46" s="464"/>
      <c r="Q46" s="14"/>
      <c r="R46" s="14"/>
      <c r="S46" s="14"/>
      <c r="T46" s="14"/>
      <c r="U46" s="14"/>
      <c r="V46" s="14"/>
      <c r="W46" s="14"/>
    </row>
    <row r="47" spans="1:23" s="12" customFormat="1" ht="15.75" hidden="1" customHeight="1" x14ac:dyDescent="0.25">
      <c r="B47" s="15"/>
      <c r="C47" s="25" t="s">
        <v>50</v>
      </c>
      <c r="D47" s="26" t="s">
        <v>51</v>
      </c>
      <c r="E47" s="27">
        <v>35</v>
      </c>
      <c r="F47" s="34" t="s">
        <v>1</v>
      </c>
      <c r="G47" s="28"/>
      <c r="H47" s="16"/>
      <c r="I47" s="30"/>
      <c r="J47" s="146"/>
      <c r="K47" s="146"/>
      <c r="L47" s="33"/>
      <c r="M47" s="116"/>
      <c r="N47" s="14"/>
      <c r="O47" s="28"/>
      <c r="P47" s="464"/>
      <c r="Q47" s="14"/>
      <c r="R47" s="14"/>
      <c r="S47" s="14"/>
      <c r="T47" s="14"/>
      <c r="U47" s="14"/>
      <c r="V47" s="14"/>
      <c r="W47" s="14"/>
    </row>
    <row r="48" spans="1:23" s="12" customFormat="1" ht="3.25" hidden="1" customHeight="1" x14ac:dyDescent="0.25">
      <c r="B48" s="15"/>
      <c r="C48" s="37"/>
      <c r="D48" s="38"/>
      <c r="E48" s="39"/>
      <c r="F48" s="34"/>
      <c r="G48" s="28"/>
      <c r="H48" s="16"/>
      <c r="I48" s="30"/>
      <c r="J48" s="146"/>
      <c r="K48" s="146"/>
      <c r="L48" s="33"/>
      <c r="M48" s="116"/>
      <c r="N48" s="14"/>
      <c r="O48" s="28"/>
      <c r="P48" s="464"/>
      <c r="Q48" s="14"/>
      <c r="R48" s="14"/>
      <c r="S48" s="14"/>
      <c r="T48" s="14"/>
      <c r="U48" s="14"/>
      <c r="V48" s="14"/>
      <c r="W48" s="14"/>
    </row>
    <row r="49" spans="2:23" s="12" customFormat="1" ht="15.5" hidden="1" x14ac:dyDescent="0.25">
      <c r="B49" s="15"/>
      <c r="C49" s="25" t="s">
        <v>21</v>
      </c>
      <c r="D49" s="41" t="s">
        <v>22</v>
      </c>
      <c r="E49" s="27">
        <v>3</v>
      </c>
      <c r="F49" s="19" t="s">
        <v>1</v>
      </c>
      <c r="G49" s="28"/>
      <c r="H49" s="16"/>
      <c r="I49" s="30"/>
      <c r="J49" s="118"/>
      <c r="K49" s="118"/>
      <c r="L49" s="33"/>
      <c r="M49" s="115"/>
      <c r="N49" s="14"/>
      <c r="O49" s="117"/>
      <c r="P49" s="464"/>
      <c r="Q49" s="14"/>
      <c r="R49" s="14"/>
      <c r="S49" s="14"/>
      <c r="T49" s="14"/>
      <c r="U49" s="14"/>
      <c r="V49" s="14"/>
      <c r="W49" s="14"/>
    </row>
    <row r="50" spans="2:23" s="12" customFormat="1" ht="3.25" hidden="1" customHeight="1" x14ac:dyDescent="0.25">
      <c r="B50" s="15"/>
      <c r="C50" s="37"/>
      <c r="D50" s="38"/>
      <c r="E50" s="39"/>
      <c r="F50" s="34"/>
      <c r="G50" s="28"/>
      <c r="H50" s="16"/>
      <c r="I50" s="30"/>
      <c r="J50" s="146"/>
      <c r="K50" s="146"/>
      <c r="L50" s="33"/>
      <c r="M50" s="116"/>
      <c r="N50" s="14"/>
      <c r="O50" s="28"/>
      <c r="P50" s="464"/>
      <c r="Q50" s="14"/>
      <c r="R50" s="14"/>
      <c r="S50" s="14"/>
      <c r="T50" s="14"/>
      <c r="U50" s="14"/>
      <c r="V50" s="14"/>
      <c r="W50" s="14"/>
    </row>
    <row r="51" spans="2:23" s="12" customFormat="1" ht="15.5" hidden="1" x14ac:dyDescent="0.25">
      <c r="B51" s="15"/>
      <c r="C51" s="25" t="s">
        <v>29</v>
      </c>
      <c r="D51" s="41" t="s">
        <v>24</v>
      </c>
      <c r="E51" s="27">
        <v>3</v>
      </c>
      <c r="F51" s="19" t="s">
        <v>1</v>
      </c>
      <c r="G51" s="28"/>
      <c r="H51" s="16"/>
      <c r="I51" s="16"/>
      <c r="J51" s="16"/>
      <c r="K51" s="16"/>
      <c r="L51" s="16"/>
      <c r="M51" s="16"/>
      <c r="N51" s="14"/>
      <c r="O51" s="117"/>
      <c r="P51" s="464"/>
      <c r="Q51" s="14"/>
      <c r="R51" s="14"/>
      <c r="S51" s="14"/>
      <c r="T51" s="14"/>
      <c r="U51" s="14"/>
      <c r="V51" s="14"/>
      <c r="W51" s="14"/>
    </row>
    <row r="52" spans="2:23" s="12" customFormat="1" ht="3.25" hidden="1" customHeight="1" x14ac:dyDescent="0.25">
      <c r="B52" s="15"/>
      <c r="C52" s="25"/>
      <c r="D52" s="41"/>
      <c r="E52" s="27"/>
      <c r="F52" s="19"/>
      <c r="G52" s="28"/>
      <c r="H52" s="16"/>
      <c r="I52" s="16"/>
      <c r="J52" s="16"/>
      <c r="K52" s="16"/>
      <c r="L52" s="16"/>
      <c r="M52" s="16"/>
      <c r="N52" s="14"/>
      <c r="O52" s="117"/>
      <c r="P52" s="370"/>
      <c r="Q52" s="14"/>
      <c r="R52" s="14"/>
      <c r="S52" s="14"/>
      <c r="T52" s="14"/>
      <c r="U52" s="14"/>
      <c r="V52" s="14"/>
      <c r="W52" s="14"/>
    </row>
    <row r="53" spans="2:23" s="12" customFormat="1" ht="15.5" hidden="1" x14ac:dyDescent="0.25">
      <c r="B53" s="15"/>
      <c r="C53" s="25"/>
      <c r="D53" s="41" t="s">
        <v>80</v>
      </c>
      <c r="E53" s="27">
        <v>330</v>
      </c>
      <c r="F53" s="19" t="s">
        <v>1</v>
      </c>
      <c r="G53" s="28"/>
      <c r="H53" s="16"/>
      <c r="I53" s="16"/>
      <c r="J53" s="16"/>
      <c r="K53" s="16"/>
      <c r="L53" s="16"/>
      <c r="M53" s="16"/>
      <c r="N53" s="14"/>
      <c r="O53" s="117"/>
      <c r="P53" s="370"/>
      <c r="Q53" s="14"/>
      <c r="R53" s="14"/>
      <c r="S53" s="14"/>
      <c r="T53" s="14"/>
      <c r="U53" s="14"/>
      <c r="V53" s="14"/>
      <c r="W53" s="14"/>
    </row>
    <row r="54" spans="2:23" s="12" customFormat="1" ht="3.25" hidden="1" customHeight="1" x14ac:dyDescent="0.25">
      <c r="B54" s="15"/>
      <c r="C54" s="37"/>
      <c r="D54" s="253"/>
      <c r="E54" s="254"/>
      <c r="F54" s="19"/>
      <c r="G54" s="28"/>
      <c r="H54" s="16"/>
      <c r="I54" s="16"/>
      <c r="J54" s="16"/>
      <c r="K54" s="16"/>
      <c r="L54" s="16"/>
      <c r="M54" s="16"/>
      <c r="N54" s="14"/>
      <c r="O54" s="117"/>
      <c r="P54" s="370"/>
      <c r="Q54" s="14"/>
      <c r="R54" s="14"/>
      <c r="S54" s="14"/>
      <c r="T54" s="14"/>
      <c r="U54" s="14"/>
      <c r="V54" s="14"/>
      <c r="W54" s="14"/>
    </row>
    <row r="55" spans="2:23" s="12" customFormat="1" ht="15.5" hidden="1" x14ac:dyDescent="0.25">
      <c r="B55" s="15"/>
      <c r="C55" s="25"/>
      <c r="D55" s="41" t="s">
        <v>81</v>
      </c>
      <c r="E55" s="27">
        <f>$E$53-$E$47-$E$45</f>
        <v>260</v>
      </c>
      <c r="F55" s="19" t="s">
        <v>1</v>
      </c>
      <c r="G55" s="28"/>
      <c r="H55" s="16"/>
      <c r="I55" s="16"/>
      <c r="J55" s="16"/>
      <c r="K55" s="16"/>
      <c r="L55" s="16"/>
      <c r="M55" s="16"/>
      <c r="N55" s="14"/>
      <c r="O55" s="117"/>
      <c r="P55" s="370"/>
      <c r="Q55" s="14"/>
      <c r="R55" s="14"/>
      <c r="S55" s="14"/>
      <c r="T55" s="14"/>
      <c r="U55" s="14"/>
      <c r="V55" s="14"/>
      <c r="W55" s="14"/>
    </row>
    <row r="56" spans="2:23" s="46" customFormat="1" ht="8.25" hidden="1" customHeight="1" x14ac:dyDescent="0.35">
      <c r="B56" s="47"/>
      <c r="C56" s="37"/>
      <c r="D56" s="48"/>
      <c r="E56" s="49"/>
      <c r="F56" s="50"/>
      <c r="G56" s="20"/>
      <c r="H56" s="16"/>
      <c r="I56" s="16"/>
      <c r="J56" s="16"/>
      <c r="K56" s="16"/>
      <c r="L56" s="16"/>
      <c r="M56" s="16"/>
      <c r="N56" s="51"/>
      <c r="O56" s="51"/>
      <c r="P56" s="51"/>
      <c r="Q56" s="51"/>
      <c r="R56" s="51"/>
      <c r="S56" s="51"/>
      <c r="T56" s="51"/>
      <c r="U56" s="51"/>
      <c r="V56" s="51"/>
      <c r="W56" s="51"/>
    </row>
    <row r="57" spans="2:23" s="46" customFormat="1" ht="8.15" hidden="1" customHeight="1" x14ac:dyDescent="0.35">
      <c r="B57" s="47"/>
      <c r="C57" s="37"/>
      <c r="D57" s="48"/>
      <c r="E57" s="49"/>
      <c r="F57" s="50"/>
      <c r="G57" s="20"/>
      <c r="H57" s="16"/>
      <c r="I57" s="16"/>
      <c r="J57" s="16"/>
      <c r="K57" s="16"/>
      <c r="L57" s="16"/>
      <c r="M57" s="16"/>
      <c r="N57" s="51"/>
      <c r="O57" s="51"/>
      <c r="P57" s="51"/>
      <c r="Q57" s="51"/>
      <c r="R57" s="51"/>
      <c r="S57" s="51"/>
      <c r="T57" s="51"/>
      <c r="U57" s="51"/>
      <c r="V57" s="51"/>
      <c r="W57" s="51"/>
    </row>
    <row r="58" spans="2:23" s="46" customFormat="1" ht="8.15" customHeight="1" thickBot="1" x14ac:dyDescent="0.4">
      <c r="B58" s="16"/>
      <c r="C58" s="30"/>
      <c r="D58" s="113"/>
      <c r="E58" s="18"/>
      <c r="F58" s="114"/>
      <c r="G58" s="20"/>
      <c r="H58" s="16"/>
      <c r="I58" s="16"/>
      <c r="J58" s="16"/>
      <c r="K58" s="16"/>
      <c r="L58" s="16"/>
      <c r="M58" s="16"/>
      <c r="N58" s="51"/>
      <c r="O58" s="51"/>
      <c r="P58" s="51"/>
      <c r="Q58" s="51"/>
      <c r="R58" s="51"/>
      <c r="S58" s="51"/>
      <c r="T58" s="51"/>
      <c r="U58" s="51"/>
      <c r="V58" s="51"/>
      <c r="W58" s="51"/>
    </row>
    <row r="59" spans="2:23" s="46" customFormat="1" ht="15.75" customHeight="1" thickBot="1" x14ac:dyDescent="0.4">
      <c r="B59" s="449" t="str">
        <f>Übersetzungstabelle!$A$28</f>
        <v>Benutzer-Eingabe</v>
      </c>
      <c r="C59" s="450"/>
      <c r="D59" s="450"/>
      <c r="E59" s="450"/>
      <c r="F59" s="451"/>
      <c r="G59" s="156"/>
      <c r="H59" s="452" t="str">
        <f>Übersetzungstabelle!$A$54</f>
        <v>Auto-Berechnung Glasmaße und Profillänge</v>
      </c>
      <c r="I59" s="453"/>
      <c r="J59" s="453"/>
      <c r="K59" s="453"/>
      <c r="L59" s="453"/>
      <c r="M59" s="454"/>
      <c r="N59" s="51"/>
      <c r="O59" s="120"/>
      <c r="P59" s="129" t="str">
        <f>Übersetzungstabelle!$A$96</f>
        <v>Legende</v>
      </c>
      <c r="Q59" s="51"/>
      <c r="R59" s="51"/>
      <c r="S59" s="51"/>
      <c r="T59" s="51"/>
      <c r="U59" s="51"/>
      <c r="V59" s="51"/>
      <c r="W59" s="51"/>
    </row>
    <row r="60" spans="2:23" s="46" customFormat="1" ht="8.15" customHeight="1" x14ac:dyDescent="0.35">
      <c r="B60" s="59"/>
      <c r="C60" s="93"/>
      <c r="D60" s="94"/>
      <c r="E60" s="65"/>
      <c r="F60" s="66"/>
      <c r="G60" s="62"/>
      <c r="H60" s="235"/>
      <c r="I60" s="88"/>
      <c r="J60" s="105"/>
      <c r="K60" s="105"/>
      <c r="L60" s="85"/>
      <c r="M60" s="237"/>
      <c r="N60" s="51"/>
      <c r="O60" s="147"/>
      <c r="P60" s="127"/>
      <c r="Q60" s="51"/>
      <c r="R60" s="51"/>
      <c r="S60" s="51"/>
      <c r="T60" s="51"/>
      <c r="U60" s="51"/>
      <c r="V60" s="51"/>
      <c r="W60" s="51"/>
    </row>
    <row r="61" spans="2:23" s="46" customFormat="1" ht="15.65" customHeight="1" x14ac:dyDescent="0.35">
      <c r="B61" s="60"/>
      <c r="C61" s="86" t="s">
        <v>0</v>
      </c>
      <c r="D61" s="87" t="str">
        <f>Übersetzungstabelle!$A$36</f>
        <v>Lichte Weite (bauseits)</v>
      </c>
      <c r="E61" s="27">
        <v>1000</v>
      </c>
      <c r="F61" s="19" t="s">
        <v>1</v>
      </c>
      <c r="G61" s="67"/>
      <c r="H61" s="235"/>
      <c r="I61" s="86" t="s">
        <v>14</v>
      </c>
      <c r="J61" s="455" t="str">
        <f>Übersetzungstabelle!$A$58</f>
        <v>Glashöhe Schiebeflügel</v>
      </c>
      <c r="K61" s="456"/>
      <c r="L61" s="106">
        <f>E63-E43</f>
        <v>2199</v>
      </c>
      <c r="M61" s="239" t="s">
        <v>1</v>
      </c>
      <c r="N61" s="51"/>
      <c r="O61" s="29"/>
      <c r="P61" s="457" t="str">
        <f>Übersetzungstabelle!$A$100</f>
        <v>H = Systemhöhe
HS = Glashöhe Schiebeflügel
HP = Profilhöhe
HZ = Oberkante Zarge
LS = Länge Laufschiene/Blende
LW = Lichte Weite (bauseits)
LWt = Lichte Weite (Durchgangsbreite)
WS = Glasbreite Schiebeflügel (mit Griff)
WSZ = Zusatzbreite Schiebeflügel für Griff
ZB = Zargenbreite</v>
      </c>
      <c r="Q61" s="51"/>
      <c r="R61" s="51"/>
      <c r="S61" s="51"/>
      <c r="T61" s="51"/>
      <c r="U61" s="51"/>
      <c r="V61" s="51"/>
      <c r="W61" s="51"/>
    </row>
    <row r="62" spans="2:23" s="46" customFormat="1" ht="3.25" customHeight="1" x14ac:dyDescent="0.35">
      <c r="B62" s="60"/>
      <c r="C62" s="88"/>
      <c r="D62" s="54"/>
      <c r="E62" s="96"/>
      <c r="F62" s="19"/>
      <c r="G62" s="62"/>
      <c r="H62" s="235"/>
      <c r="I62" s="88"/>
      <c r="J62" s="126"/>
      <c r="K62" s="126"/>
      <c r="L62" s="96"/>
      <c r="M62" s="239"/>
      <c r="N62" s="51"/>
      <c r="O62" s="35"/>
      <c r="P62" s="457"/>
      <c r="Q62" s="51"/>
      <c r="R62" s="51"/>
      <c r="S62" s="51"/>
      <c r="T62" s="51"/>
      <c r="U62" s="51"/>
      <c r="V62" s="51"/>
      <c r="W62" s="51"/>
    </row>
    <row r="63" spans="2:23" s="46" customFormat="1" ht="15.5" x14ac:dyDescent="0.35">
      <c r="B63" s="60"/>
      <c r="C63" s="86" t="s">
        <v>11</v>
      </c>
      <c r="D63" s="87" t="str">
        <f>Übersetzungstabelle!$A$37</f>
        <v>Systemhöhe</v>
      </c>
      <c r="E63" s="27">
        <v>2250</v>
      </c>
      <c r="F63" s="19" t="s">
        <v>1</v>
      </c>
      <c r="G63" s="67"/>
      <c r="H63" s="235"/>
      <c r="I63" s="86" t="s">
        <v>15</v>
      </c>
      <c r="J63" s="455" t="str">
        <f>Übersetzungstabelle!$A$60</f>
        <v>Glasbreite Schiebeflügel</v>
      </c>
      <c r="K63" s="456"/>
      <c r="L63" s="106">
        <f>E61+E45+E47</f>
        <v>1070</v>
      </c>
      <c r="M63" s="239" t="s">
        <v>1</v>
      </c>
      <c r="N63" s="51"/>
      <c r="O63" s="36"/>
      <c r="P63" s="457"/>
      <c r="Q63" s="51"/>
      <c r="R63" s="51"/>
      <c r="S63" s="51"/>
      <c r="T63" s="51"/>
      <c r="U63" s="51"/>
      <c r="V63" s="51"/>
      <c r="W63" s="51"/>
    </row>
    <row r="64" spans="2:23" s="46" customFormat="1" ht="3.25" customHeight="1" x14ac:dyDescent="0.35">
      <c r="B64" s="60"/>
      <c r="C64" s="90">
        <v>0</v>
      </c>
      <c r="D64" s="98"/>
      <c r="E64" s="99"/>
      <c r="F64" s="19"/>
      <c r="G64" s="67"/>
      <c r="H64" s="235"/>
      <c r="I64" s="54"/>
      <c r="J64" s="126"/>
      <c r="K64" s="126"/>
      <c r="L64" s="96"/>
      <c r="M64" s="239"/>
      <c r="N64" s="51"/>
      <c r="O64" s="35"/>
      <c r="P64" s="457"/>
      <c r="Q64" s="51"/>
      <c r="R64" s="51"/>
      <c r="S64" s="51"/>
      <c r="T64" s="51"/>
      <c r="U64" s="51"/>
      <c r="V64" s="51"/>
      <c r="W64" s="51"/>
    </row>
    <row r="65" spans="2:23" s="46" customFormat="1" ht="15.5" x14ac:dyDescent="0.35">
      <c r="B65" s="60"/>
      <c r="C65" s="100"/>
      <c r="D65" s="101" t="str">
        <f>Übersetzungstabelle!$A$38</f>
        <v>Glasstärke Schiebeflügel</v>
      </c>
      <c r="E65" s="42">
        <v>10</v>
      </c>
      <c r="F65" s="19" t="s">
        <v>1</v>
      </c>
      <c r="G65" s="67"/>
      <c r="H65" s="235"/>
      <c r="I65" s="86" t="s">
        <v>17</v>
      </c>
      <c r="J65" s="459" t="str">
        <f>Übersetzungstabelle!$A$63</f>
        <v>Länge Laufschiene/Blende/Distanzprofil(e)</v>
      </c>
      <c r="K65" s="460"/>
      <c r="L65" s="106">
        <f>2*L63-E69-E45-E47+E51+E67</f>
        <v>2011</v>
      </c>
      <c r="M65" s="237" t="s">
        <v>1</v>
      </c>
      <c r="N65" s="51"/>
      <c r="O65" s="36"/>
      <c r="P65" s="457"/>
      <c r="Q65" s="51"/>
      <c r="R65" s="51"/>
      <c r="S65" s="51"/>
      <c r="T65" s="51"/>
      <c r="U65" s="51"/>
      <c r="V65" s="51"/>
      <c r="W65" s="51"/>
    </row>
    <row r="66" spans="2:23" s="46" customFormat="1" ht="3.25" customHeight="1" x14ac:dyDescent="0.35">
      <c r="B66" s="60"/>
      <c r="C66" s="90">
        <v>0</v>
      </c>
      <c r="D66" s="98"/>
      <c r="E66" s="99"/>
      <c r="F66" s="19"/>
      <c r="G66" s="67"/>
      <c r="H66" s="235"/>
      <c r="I66" s="88"/>
      <c r="J66" s="358"/>
      <c r="K66" s="358"/>
      <c r="L66" s="96"/>
      <c r="M66" s="237"/>
      <c r="N66" s="51"/>
      <c r="O66" s="36"/>
      <c r="P66" s="457"/>
      <c r="Q66" s="51"/>
      <c r="R66" s="51"/>
      <c r="S66" s="51"/>
      <c r="T66" s="51"/>
      <c r="U66" s="51"/>
      <c r="V66" s="51"/>
      <c r="W66" s="51"/>
    </row>
    <row r="67" spans="2:23" s="46" customFormat="1" ht="15.5" x14ac:dyDescent="0.35">
      <c r="B67" s="60"/>
      <c r="C67" s="86" t="s">
        <v>105</v>
      </c>
      <c r="D67" s="101" t="str">
        <f>Übersetzungstabelle!$A$39</f>
        <v>Zargenbreite</v>
      </c>
      <c r="E67" s="27">
        <v>38</v>
      </c>
      <c r="F67" s="19" t="s">
        <v>1</v>
      </c>
      <c r="G67" s="67"/>
      <c r="H67" s="235"/>
      <c r="I67" s="544" t="str">
        <f>IF(L65&gt;4996,Übersetzungstabelle!$A$75,"")</f>
        <v/>
      </c>
      <c r="J67" s="544"/>
      <c r="K67" s="544"/>
      <c r="L67" s="544"/>
      <c r="M67" s="237"/>
      <c r="N67" s="51"/>
      <c r="O67" s="36"/>
      <c r="P67" s="457"/>
      <c r="Q67" s="51"/>
      <c r="R67" s="51"/>
      <c r="S67" s="51"/>
      <c r="T67" s="51"/>
      <c r="U67" s="51"/>
      <c r="V67" s="51"/>
      <c r="W67" s="51"/>
    </row>
    <row r="68" spans="2:23" s="46" customFormat="1" ht="3.25" customHeight="1" x14ac:dyDescent="0.35">
      <c r="B68" s="60"/>
      <c r="C68" s="88"/>
      <c r="D68" s="102"/>
      <c r="E68" s="103"/>
      <c r="F68" s="19"/>
      <c r="G68" s="67"/>
      <c r="H68" s="235"/>
      <c r="I68" s="54"/>
      <c r="J68" s="84"/>
      <c r="K68" s="84"/>
      <c r="L68" s="96"/>
      <c r="M68" s="239"/>
      <c r="N68" s="51"/>
      <c r="O68" s="35"/>
      <c r="P68" s="457"/>
      <c r="Q68" s="51"/>
      <c r="R68" s="51"/>
      <c r="S68" s="51"/>
      <c r="T68" s="51"/>
      <c r="U68" s="51"/>
      <c r="V68" s="51"/>
      <c r="W68" s="51"/>
    </row>
    <row r="69" spans="2:23" s="46" customFormat="1" ht="15.65" customHeight="1" x14ac:dyDescent="0.35">
      <c r="B69" s="60"/>
      <c r="C69" s="385" t="s">
        <v>13</v>
      </c>
      <c r="D69" s="542" t="str">
        <f>Übersetzungstabelle!$A$41</f>
        <v>Zusatzbreite Schiebeflügel
für Griff</v>
      </c>
      <c r="E69" s="386">
        <v>100</v>
      </c>
      <c r="F69" s="19" t="s">
        <v>1</v>
      </c>
      <c r="G69" s="67"/>
      <c r="H69" s="235"/>
      <c r="M69" s="239"/>
      <c r="N69" s="51"/>
      <c r="O69" s="36"/>
      <c r="P69" s="457"/>
      <c r="Q69" s="51"/>
      <c r="R69" s="51"/>
      <c r="S69" s="51"/>
      <c r="T69" s="51"/>
      <c r="U69" s="51"/>
      <c r="V69" s="51"/>
      <c r="W69" s="51"/>
    </row>
    <row r="70" spans="2:23" s="46" customFormat="1" ht="15.65" customHeight="1" x14ac:dyDescent="0.35">
      <c r="B70" s="60"/>
      <c r="C70" s="88"/>
      <c r="D70" s="543"/>
      <c r="E70" s="394"/>
      <c r="F70" s="19"/>
      <c r="G70" s="67"/>
      <c r="H70" s="235"/>
      <c r="I70" s="461" t="str">
        <f>Übersetzungstabelle!$A$73</f>
        <v>Zur Information:</v>
      </c>
      <c r="J70" s="461"/>
      <c r="K70" s="461"/>
      <c r="L70" s="461"/>
      <c r="M70" s="239"/>
      <c r="N70" s="51"/>
      <c r="O70" s="36"/>
      <c r="P70" s="457"/>
      <c r="Q70" s="51"/>
      <c r="R70" s="51"/>
      <c r="S70" s="51"/>
      <c r="T70" s="51"/>
      <c r="U70" s="51"/>
      <c r="V70" s="51"/>
      <c r="W70" s="51"/>
    </row>
    <row r="71" spans="2:23" s="46" customFormat="1" ht="3.25" customHeight="1" x14ac:dyDescent="0.35">
      <c r="B71" s="60"/>
      <c r="C71" s="88"/>
      <c r="D71" s="102"/>
      <c r="E71" s="103"/>
      <c r="F71" s="19"/>
      <c r="G71" s="67"/>
      <c r="H71" s="235"/>
      <c r="I71" s="16"/>
      <c r="J71" s="17"/>
      <c r="K71" s="17"/>
      <c r="L71" s="31"/>
      <c r="M71" s="239"/>
      <c r="N71" s="51"/>
      <c r="O71" s="35"/>
      <c r="P71" s="457"/>
      <c r="Q71" s="51"/>
      <c r="R71" s="51"/>
      <c r="S71" s="51"/>
      <c r="T71" s="51"/>
      <c r="U71" s="51"/>
      <c r="V71" s="51"/>
      <c r="W71" s="51"/>
    </row>
    <row r="72" spans="2:23" s="46" customFormat="1" ht="15.65" customHeight="1" x14ac:dyDescent="0.35">
      <c r="B72" s="60"/>
      <c r="C72" s="100"/>
      <c r="D72" s="101" t="str">
        <f>Übersetzungstabelle!$A$43</f>
        <v>Gewicht Griff</v>
      </c>
      <c r="E72" s="43">
        <v>0.4</v>
      </c>
      <c r="F72" s="19" t="s">
        <v>5</v>
      </c>
      <c r="G72" s="67"/>
      <c r="H72" s="235"/>
      <c r="I72" s="44" t="s">
        <v>62</v>
      </c>
      <c r="J72" s="447" t="str">
        <f>Übersetzungstabelle!$A$74</f>
        <v>Lichte Weite (Türdurchgang)</v>
      </c>
      <c r="K72" s="448"/>
      <c r="L72" s="45">
        <f>E61-E69</f>
        <v>900</v>
      </c>
      <c r="M72" s="239" t="s">
        <v>1</v>
      </c>
      <c r="N72" s="51"/>
      <c r="O72" s="29"/>
      <c r="P72" s="457"/>
      <c r="Q72" s="51"/>
      <c r="R72" s="51"/>
      <c r="S72" s="51"/>
      <c r="T72" s="51"/>
      <c r="U72" s="51"/>
      <c r="V72" s="51"/>
      <c r="W72" s="51"/>
    </row>
    <row r="73" spans="2:23" s="46" customFormat="1" ht="20.149999999999999" customHeight="1" thickBot="1" x14ac:dyDescent="0.4">
      <c r="B73" s="75"/>
      <c r="C73" s="90"/>
      <c r="D73" s="98"/>
      <c r="E73" s="99"/>
      <c r="F73" s="50"/>
      <c r="G73" s="67"/>
      <c r="H73" s="240"/>
      <c r="I73" s="241"/>
      <c r="J73" s="241"/>
      <c r="K73" s="241"/>
      <c r="L73" s="241"/>
      <c r="M73" s="243"/>
      <c r="N73" s="51"/>
      <c r="O73" s="52"/>
      <c r="P73" s="458"/>
      <c r="Q73" s="51"/>
      <c r="R73" s="51"/>
      <c r="S73" s="51"/>
      <c r="T73" s="51"/>
      <c r="U73" s="51"/>
      <c r="V73" s="51"/>
      <c r="W73" s="51"/>
    </row>
    <row r="74" spans="2:23" s="54" customFormat="1" ht="8.25" customHeight="1" x14ac:dyDescent="0.35">
      <c r="D74" s="84"/>
      <c r="E74" s="108"/>
      <c r="F74" s="109"/>
      <c r="G74" s="62"/>
      <c r="N74" s="51"/>
      <c r="O74" s="51"/>
      <c r="P74" s="51"/>
      <c r="Q74" s="51"/>
      <c r="R74" s="51"/>
      <c r="S74" s="51"/>
      <c r="T74" s="51"/>
      <c r="U74" s="51"/>
      <c r="V74" s="51"/>
      <c r="W74" s="51"/>
    </row>
    <row r="75" spans="2:23" s="46" customFormat="1" ht="15.5" x14ac:dyDescent="0.35">
      <c r="B75" s="443" t="str">
        <f>Übersetzungstabelle!A$51</f>
        <v>Formeln</v>
      </c>
      <c r="C75" s="444"/>
      <c r="D75" s="444"/>
      <c r="E75" s="444"/>
      <c r="F75" s="445"/>
      <c r="G75" s="156"/>
      <c r="H75" s="526" t="str">
        <f>Übersetzungstabelle!$A$83</f>
        <v>Überprüfung Flügelgewicht, Aspektverhältnis und
Mindestflügelbreite</v>
      </c>
      <c r="I75" s="527"/>
      <c r="J75" s="527"/>
      <c r="K75" s="527"/>
      <c r="L75" s="527"/>
      <c r="M75" s="528"/>
      <c r="N75" s="51"/>
      <c r="O75" s="120"/>
      <c r="P75" s="129" t="str">
        <f>Übersetzungstabelle!$A$105</f>
        <v>Hinweis</v>
      </c>
      <c r="Q75" s="51"/>
      <c r="R75" s="51"/>
      <c r="S75" s="51"/>
      <c r="T75" s="51"/>
      <c r="U75" s="51"/>
      <c r="V75" s="51"/>
      <c r="W75" s="51"/>
    </row>
    <row r="76" spans="2:23" s="46" customFormat="1" ht="15.5" x14ac:dyDescent="0.35">
      <c r="B76" s="24"/>
      <c r="C76" s="379"/>
      <c r="D76" s="379"/>
      <c r="E76" s="379"/>
      <c r="F76" s="387"/>
      <c r="G76" s="156"/>
      <c r="H76" s="529"/>
      <c r="I76" s="530"/>
      <c r="J76" s="530"/>
      <c r="K76" s="530"/>
      <c r="L76" s="530"/>
      <c r="M76" s="531"/>
      <c r="N76" s="51"/>
      <c r="O76" s="248"/>
      <c r="P76" s="388"/>
      <c r="Q76" s="51"/>
      <c r="R76" s="51"/>
      <c r="S76" s="51"/>
      <c r="T76" s="51"/>
      <c r="U76" s="51"/>
      <c r="V76" s="51"/>
      <c r="W76" s="51"/>
    </row>
    <row r="77" spans="2:23" s="46" customFormat="1" ht="8.25" customHeight="1" x14ac:dyDescent="0.35">
      <c r="B77" s="60"/>
      <c r="C77" s="54"/>
      <c r="D77" s="54"/>
      <c r="E77" s="54"/>
      <c r="F77" s="61"/>
      <c r="G77" s="62"/>
      <c r="H77" s="59"/>
      <c r="I77" s="63"/>
      <c r="J77" s="64"/>
      <c r="K77" s="64"/>
      <c r="L77" s="65"/>
      <c r="M77" s="66"/>
      <c r="N77" s="51"/>
      <c r="O77" s="60"/>
      <c r="P77" s="153"/>
      <c r="Q77" s="51"/>
      <c r="R77" s="51"/>
      <c r="S77" s="51"/>
      <c r="T77" s="51"/>
      <c r="U77" s="51"/>
      <c r="V77" s="51"/>
      <c r="W77" s="51"/>
    </row>
    <row r="78" spans="2:23" s="46" customFormat="1" ht="15.75" customHeight="1" x14ac:dyDescent="0.35">
      <c r="B78" s="60"/>
      <c r="C78" s="54" t="s">
        <v>366</v>
      </c>
      <c r="D78" s="54"/>
      <c r="E78" s="54"/>
      <c r="F78" s="61"/>
      <c r="G78" s="67"/>
      <c r="H78" s="60"/>
      <c r="I78" s="368" t="str">
        <f>Übersetzungstabelle!$A$86</f>
        <v>Flügelgewicht Schiebeflügel mit Griff (≤ 50 kg / 80 kg)</v>
      </c>
      <c r="J78" s="369"/>
      <c r="K78" s="135">
        <f>L61/1000*L63/1000*2.5*ROUNDDOWN(E65,0)+E72</f>
        <v>59.22325</v>
      </c>
      <c r="L78" s="109" t="s">
        <v>5</v>
      </c>
      <c r="M78" s="61" t="str">
        <f>IF(K78&lt;=80,Übersetzungstabelle!$A$84,Übersetzungstabelle!$A$85)</f>
        <v>Okay.</v>
      </c>
      <c r="N78" s="51"/>
      <c r="O78" s="60"/>
      <c r="P78" s="457" t="str">
        <f>Übersetzungstabelle!$A$106</f>
        <v>Das Flügelgewicht des Schiebeflügels inkl. Griff darf 50 kg (Portavant M 50) bzw. 80 kg (Portavant M 80) nicht überschreiten. 
Das Verhältnis von Höhe zu Breite des Schiebeflügels darf maximal 3 : 1 betragen.
Der Schiebeflügel muss mindestens 330 mm breit sein.</v>
      </c>
      <c r="Q78" s="51"/>
      <c r="R78" s="51"/>
      <c r="S78" s="51"/>
      <c r="T78" s="51"/>
      <c r="U78" s="51"/>
      <c r="V78" s="51"/>
      <c r="W78" s="51"/>
    </row>
    <row r="79" spans="2:23" s="46" customFormat="1" ht="3.25" customHeight="1" x14ac:dyDescent="0.35">
      <c r="B79" s="60"/>
      <c r="C79" s="54"/>
      <c r="D79" s="54"/>
      <c r="E79" s="54"/>
      <c r="F79" s="61"/>
      <c r="G79" s="67"/>
      <c r="H79" s="60"/>
      <c r="I79" s="126"/>
      <c r="J79" s="126"/>
      <c r="K79" s="126"/>
      <c r="L79" s="69"/>
      <c r="M79" s="68"/>
      <c r="N79" s="51"/>
      <c r="O79" s="60"/>
      <c r="P79" s="457"/>
      <c r="Q79" s="51"/>
      <c r="R79" s="51"/>
      <c r="S79" s="51"/>
      <c r="T79" s="51"/>
      <c r="U79" s="51"/>
      <c r="V79" s="51"/>
      <c r="W79" s="51"/>
    </row>
    <row r="80" spans="2:23" s="46" customFormat="1" ht="15.65" customHeight="1" x14ac:dyDescent="0.35">
      <c r="B80" s="60"/>
      <c r="C80" s="54" t="s">
        <v>49</v>
      </c>
      <c r="D80" s="54"/>
      <c r="E80" s="54"/>
      <c r="F80" s="61"/>
      <c r="G80" s="67"/>
      <c r="H80" s="60"/>
      <c r="I80" s="475" t="str">
        <f>IF(K78&lt;=50,Übersetzungstabelle!$A$87,IF(K78&lt;=80,Übersetzungstabelle!$A$88,IF(K78&gt;80,Übersetzungstabelle!$A$89,"")))</f>
        <v>Bitte verwenden Sie die Zubehör-/Komplett-Sets unseres Portavant M 80.</v>
      </c>
      <c r="J80" s="475"/>
      <c r="K80" s="475"/>
      <c r="L80" s="138"/>
      <c r="M80" s="70"/>
      <c r="N80" s="51"/>
      <c r="O80" s="60"/>
      <c r="P80" s="457"/>
      <c r="Q80" s="51"/>
      <c r="R80" s="51"/>
      <c r="S80" s="51"/>
      <c r="T80" s="51"/>
      <c r="U80" s="51"/>
      <c r="V80" s="51"/>
      <c r="W80" s="51"/>
    </row>
    <row r="81" spans="1:24" s="46" customFormat="1" ht="15.65" customHeight="1" x14ac:dyDescent="0.35">
      <c r="B81" s="60"/>
      <c r="C81" s="54" t="s">
        <v>109</v>
      </c>
      <c r="D81" s="54"/>
      <c r="E81" s="54"/>
      <c r="F81" s="61"/>
      <c r="G81" s="67"/>
      <c r="H81" s="60"/>
      <c r="I81" s="475"/>
      <c r="J81" s="475"/>
      <c r="K81" s="475"/>
      <c r="L81" s="138"/>
      <c r="M81" s="70"/>
      <c r="N81" s="51"/>
      <c r="O81" s="60"/>
      <c r="P81" s="457"/>
      <c r="Q81" s="51"/>
      <c r="R81" s="51"/>
      <c r="S81" s="51"/>
      <c r="T81" s="51"/>
      <c r="U81" s="51"/>
      <c r="V81" s="51"/>
      <c r="W81" s="51"/>
    </row>
    <row r="82" spans="1:24" s="46" customFormat="1" ht="3.25" customHeight="1" x14ac:dyDescent="0.35">
      <c r="B82" s="60"/>
      <c r="C82" s="54"/>
      <c r="D82" s="54"/>
      <c r="E82" s="54"/>
      <c r="F82" s="61"/>
      <c r="G82" s="71"/>
      <c r="H82" s="60"/>
      <c r="I82" s="54"/>
      <c r="J82" s="54"/>
      <c r="K82" s="54"/>
      <c r="L82" s="54"/>
      <c r="M82" s="68"/>
      <c r="O82" s="60"/>
      <c r="P82" s="457"/>
    </row>
    <row r="83" spans="1:24" s="46" customFormat="1" ht="15.75" customHeight="1" x14ac:dyDescent="0.35">
      <c r="B83" s="60"/>
      <c r="C83" s="54" t="s">
        <v>52</v>
      </c>
      <c r="D83" s="54"/>
      <c r="E83" s="54"/>
      <c r="F83" s="61"/>
      <c r="G83" s="67"/>
      <c r="H83" s="60"/>
      <c r="I83" s="455" t="str">
        <f>Übersetzungstabelle!$A$90</f>
        <v>Verhältnis von Höhe zu Breite des Schiebeflügels (≤ 3)</v>
      </c>
      <c r="J83" s="456"/>
      <c r="K83" s="136">
        <f>L61/L63</f>
        <v>2.0551401869158878</v>
      </c>
      <c r="L83" s="54"/>
      <c r="M83" s="61" t="str">
        <f>IF(K83&lt;=3,Übersetzungstabelle!$A$84,Übersetzungstabelle!$A$85)</f>
        <v>Okay.</v>
      </c>
      <c r="O83" s="60"/>
      <c r="P83" s="457"/>
    </row>
    <row r="84" spans="1:24" s="46" customFormat="1" ht="3.25" customHeight="1" x14ac:dyDescent="0.35">
      <c r="B84" s="60"/>
      <c r="D84" s="54"/>
      <c r="E84" s="54"/>
      <c r="F84" s="61"/>
      <c r="G84" s="62"/>
      <c r="H84" s="60"/>
      <c r="I84" s="54"/>
      <c r="J84" s="54"/>
      <c r="K84" s="54"/>
      <c r="L84" s="54"/>
      <c r="M84" s="61"/>
      <c r="O84" s="60"/>
      <c r="P84" s="457"/>
    </row>
    <row r="85" spans="1:24" s="46" customFormat="1" ht="15.75" customHeight="1" x14ac:dyDescent="0.35">
      <c r="B85" s="60"/>
      <c r="D85" s="54"/>
      <c r="E85" s="54"/>
      <c r="F85" s="61"/>
      <c r="G85" s="62"/>
      <c r="H85" s="60"/>
      <c r="I85" s="463" t="str">
        <f>IF(K83&gt;3,Übersetzungstabelle!$A$92,"")</f>
        <v/>
      </c>
      <c r="J85" s="463"/>
      <c r="K85" s="463"/>
      <c r="L85" s="138"/>
      <c r="M85" s="72"/>
      <c r="O85" s="60"/>
      <c r="P85" s="457"/>
    </row>
    <row r="86" spans="1:24" s="46" customFormat="1" ht="3.25" customHeight="1" x14ac:dyDescent="0.35">
      <c r="B86" s="60"/>
      <c r="C86" s="54"/>
      <c r="D86" s="54"/>
      <c r="E86" s="54"/>
      <c r="F86" s="61"/>
      <c r="G86" s="62"/>
      <c r="H86" s="60"/>
      <c r="I86" s="54"/>
      <c r="J86" s="54"/>
      <c r="K86" s="54"/>
      <c r="L86" s="54"/>
      <c r="M86" s="61"/>
      <c r="O86" s="60"/>
      <c r="P86" s="457"/>
    </row>
    <row r="87" spans="1:24" s="46" customFormat="1" ht="15.75" customHeight="1" x14ac:dyDescent="0.35">
      <c r="B87" s="60"/>
      <c r="C87" s="545" t="str">
        <f>Übersetzungstabelle!A$52</f>
        <v>(Die Planungsgrundlagen zur Bestimmung der Menge der benötigten Distanzprofile finden Sie in der Artikel-/Preisliste.)</v>
      </c>
      <c r="D87" s="545"/>
      <c r="E87" s="545"/>
      <c r="F87" s="61"/>
      <c r="G87" s="62"/>
      <c r="H87" s="60"/>
      <c r="I87" s="455" t="str">
        <f>Übersetzungstabelle!$A$93</f>
        <v>Glasbreite Schiebeflügel (≥ 330 mm)</v>
      </c>
      <c r="J87" s="456"/>
      <c r="K87" s="140">
        <f>L63</f>
        <v>1070</v>
      </c>
      <c r="L87" s="114" t="s">
        <v>1</v>
      </c>
      <c r="M87" s="61" t="str">
        <f>IF(K87&gt;=580,Übersetzungstabelle!$A$84,Übersetzungstabelle!$A$85)</f>
        <v>Okay.</v>
      </c>
      <c r="O87" s="60"/>
      <c r="P87" s="457"/>
    </row>
    <row r="88" spans="1:24" s="46" customFormat="1" ht="3.25" customHeight="1" x14ac:dyDescent="0.35">
      <c r="B88" s="60"/>
      <c r="C88" s="545"/>
      <c r="D88" s="545"/>
      <c r="E88" s="545"/>
      <c r="F88" s="61"/>
      <c r="G88" s="62"/>
      <c r="H88" s="60"/>
      <c r="I88" s="130"/>
      <c r="J88" s="130"/>
      <c r="K88" s="130"/>
      <c r="L88" s="130"/>
      <c r="M88" s="34"/>
      <c r="O88" s="60"/>
      <c r="P88" s="457"/>
    </row>
    <row r="89" spans="1:24" s="46" customFormat="1" ht="15.75" customHeight="1" x14ac:dyDescent="0.35">
      <c r="B89" s="60"/>
      <c r="C89" s="545"/>
      <c r="D89" s="545"/>
      <c r="E89" s="545"/>
      <c r="F89" s="61"/>
      <c r="G89" s="62"/>
      <c r="H89" s="60"/>
      <c r="I89" s="485" t="str">
        <f>IF($K$87&lt;$E$55,Übersetzungstabelle!$A$94,"")</f>
        <v/>
      </c>
      <c r="J89" s="485"/>
      <c r="K89" s="485"/>
      <c r="L89" s="130"/>
      <c r="M89" s="34"/>
      <c r="O89" s="60"/>
      <c r="P89" s="457"/>
    </row>
    <row r="90" spans="1:24" s="46" customFormat="1" ht="15.75" customHeight="1" x14ac:dyDescent="0.35">
      <c r="B90" s="60"/>
      <c r="C90" s="545"/>
      <c r="D90" s="545"/>
      <c r="E90" s="545"/>
      <c r="F90" s="61"/>
      <c r="G90" s="62"/>
      <c r="H90" s="60"/>
      <c r="I90" s="485"/>
      <c r="J90" s="485"/>
      <c r="K90" s="485"/>
      <c r="L90" s="130"/>
      <c r="M90" s="72"/>
      <c r="N90" s="73"/>
      <c r="O90" s="74"/>
      <c r="P90" s="457"/>
    </row>
    <row r="91" spans="1:24" s="46" customFormat="1" ht="8.25" customHeight="1" x14ac:dyDescent="0.35">
      <c r="A91" s="54"/>
      <c r="B91" s="75"/>
      <c r="C91" s="76"/>
      <c r="D91" s="76"/>
      <c r="E91" s="76"/>
      <c r="F91" s="77"/>
      <c r="G91" s="156"/>
      <c r="H91" s="75"/>
      <c r="I91" s="76"/>
      <c r="J91" s="76"/>
      <c r="K91" s="76"/>
      <c r="L91" s="76"/>
      <c r="M91" s="77"/>
      <c r="N91" s="54"/>
      <c r="O91" s="78"/>
      <c r="P91" s="458"/>
    </row>
    <row r="92" spans="1:24" s="46" customFormat="1" ht="8.15" customHeight="1" x14ac:dyDescent="0.35">
      <c r="A92" s="54"/>
      <c r="B92" s="54"/>
      <c r="C92" s="54"/>
      <c r="D92" s="84"/>
      <c r="E92" s="85"/>
      <c r="F92" s="109"/>
      <c r="G92" s="54"/>
      <c r="H92" s="54"/>
      <c r="I92" s="54"/>
      <c r="J92" s="257"/>
      <c r="K92" s="257"/>
      <c r="L92" s="73"/>
      <c r="M92" s="73"/>
      <c r="N92" s="73"/>
      <c r="O92" s="223"/>
      <c r="P92" s="54"/>
      <c r="Q92" s="54"/>
    </row>
    <row r="93" spans="1:24" ht="27.65" customHeight="1" x14ac:dyDescent="0.25">
      <c r="A93" s="484" t="str">
        <f>Übersetzungstabelle!$A$109</f>
        <v>Willach übernimmt keine Haftung für eventuelle Schäden jeglicher Art, die aus der Benutzung dieses Profil- und Glasmaßrechners entstehen könnten. (01.09.2021 - Rev. 0)</v>
      </c>
      <c r="B93" s="484"/>
      <c r="C93" s="484"/>
      <c r="D93" s="484"/>
      <c r="E93" s="484"/>
      <c r="F93" s="484"/>
      <c r="G93" s="484"/>
      <c r="H93" s="484"/>
      <c r="I93" s="484"/>
      <c r="J93" s="484"/>
      <c r="K93" s="484"/>
      <c r="L93" s="484"/>
      <c r="M93" s="484"/>
      <c r="N93" s="484"/>
      <c r="O93" s="484"/>
      <c r="P93" s="484"/>
      <c r="Q93" s="258"/>
    </row>
    <row r="95" spans="1:24" s="264" customFormat="1" ht="15.5" x14ac:dyDescent="0.25">
      <c r="A95" s="261"/>
      <c r="B95" s="478" t="str">
        <f>Übersetzungstabelle!$A$77</f>
        <v>Glasmaße Schiebeflügel</v>
      </c>
      <c r="C95" s="479"/>
      <c r="D95" s="479"/>
      <c r="E95" s="479"/>
      <c r="F95" s="479"/>
      <c r="G95" s="479"/>
      <c r="H95" s="480"/>
      <c r="I95" s="262"/>
      <c r="J95" s="486" t="str">
        <f>Übersetzungstabelle!$A$79</f>
        <v>Bemerkung</v>
      </c>
      <c r="K95" s="487"/>
      <c r="L95" s="487"/>
      <c r="M95" s="487"/>
      <c r="N95" s="487"/>
      <c r="O95" s="487"/>
      <c r="P95" s="488"/>
      <c r="Q95" s="262"/>
      <c r="R95" s="261"/>
      <c r="S95" s="263"/>
      <c r="T95" s="263"/>
      <c r="U95" s="263"/>
      <c r="V95" s="263"/>
      <c r="W95" s="263"/>
      <c r="X95" s="263"/>
    </row>
    <row r="96" spans="1:24" s="264" customFormat="1" ht="15.5" x14ac:dyDescent="0.25">
      <c r="A96" s="261"/>
      <c r="B96" s="266"/>
      <c r="C96" s="267"/>
      <c r="D96" s="267"/>
      <c r="E96" s="267"/>
      <c r="F96" s="267"/>
      <c r="G96" s="267"/>
      <c r="H96" s="268"/>
      <c r="I96" s="265"/>
      <c r="J96" s="481"/>
      <c r="K96" s="482"/>
      <c r="L96" s="482"/>
      <c r="M96" s="482"/>
      <c r="N96" s="482"/>
      <c r="O96" s="482"/>
      <c r="P96" s="483"/>
      <c r="Q96" s="265"/>
      <c r="R96" s="261"/>
      <c r="S96" s="263"/>
      <c r="T96" s="263"/>
      <c r="U96" s="263"/>
      <c r="V96" s="263"/>
      <c r="W96" s="263"/>
      <c r="X96" s="263"/>
    </row>
    <row r="97" spans="1:24" s="264" customFormat="1" ht="15.5" x14ac:dyDescent="0.25">
      <c r="A97" s="261"/>
      <c r="B97" s="269"/>
      <c r="C97" s="262"/>
      <c r="D97" s="262"/>
      <c r="E97" s="262"/>
      <c r="F97" s="265"/>
      <c r="G97" s="262"/>
      <c r="H97" s="270"/>
      <c r="I97" s="262"/>
      <c r="J97" s="481"/>
      <c r="K97" s="482"/>
      <c r="L97" s="482"/>
      <c r="M97" s="482"/>
      <c r="N97" s="482"/>
      <c r="O97" s="482"/>
      <c r="P97" s="483"/>
      <c r="Q97" s="265"/>
      <c r="R97" s="261"/>
      <c r="S97" s="263"/>
      <c r="T97" s="263"/>
      <c r="U97" s="263"/>
      <c r="V97" s="263"/>
      <c r="W97" s="263"/>
      <c r="X97" s="263"/>
    </row>
    <row r="98" spans="1:24" s="264" customFormat="1" ht="15.75" customHeight="1" x14ac:dyDescent="0.25">
      <c r="A98" s="261"/>
      <c r="B98" s="272"/>
      <c r="C98" s="273"/>
      <c r="D98" s="274"/>
      <c r="E98" s="275"/>
      <c r="F98" s="262"/>
      <c r="G98" s="262"/>
      <c r="H98" s="270"/>
      <c r="I98" s="262"/>
      <c r="J98" s="481"/>
      <c r="K98" s="482"/>
      <c r="L98" s="482"/>
      <c r="M98" s="482"/>
      <c r="N98" s="482"/>
      <c r="O98" s="482"/>
      <c r="P98" s="483"/>
      <c r="Q98" s="262"/>
      <c r="R98" s="261"/>
      <c r="S98" s="263"/>
      <c r="U98" s="263"/>
      <c r="V98" s="263"/>
      <c r="W98" s="263"/>
      <c r="X98" s="263"/>
    </row>
    <row r="99" spans="1:24" s="264" customFormat="1" ht="15.75" customHeight="1" x14ac:dyDescent="0.25">
      <c r="A99" s="263"/>
      <c r="B99" s="276"/>
      <c r="C99" s="273"/>
      <c r="D99" s="277"/>
      <c r="E99" s="275"/>
      <c r="F99" s="273"/>
      <c r="G99" s="271"/>
      <c r="H99" s="278"/>
      <c r="I99" s="271"/>
      <c r="J99" s="481"/>
      <c r="K99" s="482"/>
      <c r="L99" s="482"/>
      <c r="M99" s="482"/>
      <c r="N99" s="482"/>
      <c r="O99" s="482"/>
      <c r="P99" s="483"/>
      <c r="Q99" s="275"/>
      <c r="R99" s="281"/>
      <c r="S99" s="281"/>
      <c r="U99" s="281"/>
      <c r="V99" s="281"/>
      <c r="W99" s="281"/>
      <c r="X99" s="281"/>
    </row>
    <row r="100" spans="1:24" s="264" customFormat="1" ht="15.5" x14ac:dyDescent="0.25">
      <c r="A100" s="263"/>
      <c r="B100" s="276"/>
      <c r="C100" s="271"/>
      <c r="D100" s="277"/>
      <c r="E100" s="275"/>
      <c r="F100" s="271"/>
      <c r="G100" s="271"/>
      <c r="H100" s="282"/>
      <c r="I100" s="265"/>
      <c r="J100" s="481"/>
      <c r="K100" s="482"/>
      <c r="L100" s="482"/>
      <c r="M100" s="482"/>
      <c r="N100" s="482"/>
      <c r="O100" s="482"/>
      <c r="P100" s="483"/>
      <c r="Q100" s="275"/>
      <c r="R100" s="281"/>
      <c r="S100" s="281"/>
      <c r="U100" s="281"/>
      <c r="V100" s="281"/>
      <c r="W100" s="281"/>
      <c r="X100" s="281"/>
    </row>
    <row r="101" spans="1:24" s="264" customFormat="1" ht="15.5" x14ac:dyDescent="0.25">
      <c r="A101" s="263"/>
      <c r="B101" s="276"/>
      <c r="C101" s="273"/>
      <c r="D101" s="277"/>
      <c r="E101" s="275"/>
      <c r="F101" s="273"/>
      <c r="G101" s="271"/>
      <c r="H101" s="278"/>
      <c r="I101" s="271"/>
      <c r="J101" s="481"/>
      <c r="K101" s="482"/>
      <c r="L101" s="482"/>
      <c r="M101" s="482"/>
      <c r="N101" s="482"/>
      <c r="O101" s="482"/>
      <c r="P101" s="483"/>
      <c r="Q101" s="275"/>
      <c r="R101" s="281"/>
      <c r="S101" s="281"/>
      <c r="U101" s="281"/>
      <c r="V101" s="281"/>
      <c r="W101" s="281"/>
      <c r="X101" s="281"/>
    </row>
    <row r="102" spans="1:24" s="264" customFormat="1" ht="15.5" x14ac:dyDescent="0.25">
      <c r="A102" s="263"/>
      <c r="B102" s="276"/>
      <c r="C102" s="271"/>
      <c r="D102" s="277"/>
      <c r="E102" s="275"/>
      <c r="F102" s="271"/>
      <c r="G102" s="271"/>
      <c r="H102" s="282"/>
      <c r="I102" s="265"/>
      <c r="J102" s="481"/>
      <c r="K102" s="482"/>
      <c r="L102" s="482"/>
      <c r="M102" s="482"/>
      <c r="N102" s="482"/>
      <c r="O102" s="482"/>
      <c r="P102" s="483"/>
      <c r="Q102" s="275"/>
      <c r="R102" s="281"/>
      <c r="S102" s="281"/>
      <c r="U102" s="281"/>
      <c r="V102" s="281"/>
      <c r="W102" s="281"/>
      <c r="X102" s="281"/>
    </row>
    <row r="103" spans="1:24" s="264" customFormat="1" ht="15.5" x14ac:dyDescent="0.25">
      <c r="A103" s="263"/>
      <c r="B103" s="276"/>
      <c r="C103" s="273"/>
      <c r="D103" s="277"/>
      <c r="E103" s="275"/>
      <c r="F103" s="273"/>
      <c r="G103" s="271"/>
      <c r="H103" s="278"/>
      <c r="I103" s="271"/>
      <c r="J103" s="481"/>
      <c r="K103" s="482"/>
      <c r="L103" s="482"/>
      <c r="M103" s="482"/>
      <c r="N103" s="482"/>
      <c r="O103" s="482"/>
      <c r="P103" s="483"/>
      <c r="Q103" s="275"/>
      <c r="R103" s="281"/>
      <c r="S103" s="281"/>
      <c r="U103" s="281"/>
      <c r="V103" s="281"/>
      <c r="W103" s="281"/>
      <c r="X103" s="281"/>
    </row>
    <row r="104" spans="1:24" s="264" customFormat="1" ht="15.75" customHeight="1" x14ac:dyDescent="0.25">
      <c r="A104" s="263"/>
      <c r="B104" s="276"/>
      <c r="C104" s="273"/>
      <c r="D104" s="277"/>
      <c r="E104" s="275"/>
      <c r="F104" s="271"/>
      <c r="G104" s="271"/>
      <c r="H104" s="282"/>
      <c r="I104" s="265"/>
      <c r="J104" s="481"/>
      <c r="K104" s="482"/>
      <c r="L104" s="482"/>
      <c r="M104" s="482"/>
      <c r="N104" s="482"/>
      <c r="O104" s="482"/>
      <c r="P104" s="483"/>
      <c r="Q104" s="275"/>
      <c r="R104" s="281"/>
      <c r="S104" s="281"/>
      <c r="U104" s="281"/>
      <c r="V104" s="281"/>
      <c r="W104" s="281"/>
      <c r="X104" s="281"/>
    </row>
    <row r="105" spans="1:24" s="264" customFormat="1" ht="15.75" customHeight="1" x14ac:dyDescent="0.25">
      <c r="A105" s="263"/>
      <c r="B105" s="276"/>
      <c r="C105" s="273"/>
      <c r="D105" s="277"/>
      <c r="E105" s="275"/>
      <c r="F105" s="273"/>
      <c r="G105" s="271"/>
      <c r="H105" s="278"/>
      <c r="I105" s="271"/>
      <c r="J105" s="481"/>
      <c r="K105" s="482"/>
      <c r="L105" s="482"/>
      <c r="M105" s="482"/>
      <c r="N105" s="482"/>
      <c r="O105" s="482"/>
      <c r="P105" s="483"/>
      <c r="Q105" s="271"/>
      <c r="R105" s="281"/>
      <c r="S105" s="281"/>
      <c r="U105" s="281"/>
      <c r="V105" s="281"/>
      <c r="W105" s="281"/>
      <c r="X105" s="281"/>
    </row>
    <row r="106" spans="1:24" s="264" customFormat="1" ht="15.5" x14ac:dyDescent="0.25">
      <c r="A106" s="263"/>
      <c r="B106" s="276"/>
      <c r="C106" s="273"/>
      <c r="D106" s="277"/>
      <c r="E106" s="275"/>
      <c r="F106" s="273"/>
      <c r="G106" s="273"/>
      <c r="H106" s="288"/>
      <c r="I106" s="289"/>
      <c r="J106" s="481"/>
      <c r="K106" s="482"/>
      <c r="L106" s="482"/>
      <c r="M106" s="482"/>
      <c r="N106" s="482"/>
      <c r="O106" s="482"/>
      <c r="P106" s="483"/>
      <c r="Q106" s="275"/>
      <c r="R106" s="281"/>
      <c r="S106" s="281"/>
      <c r="U106" s="281"/>
      <c r="V106" s="281"/>
      <c r="W106" s="281"/>
      <c r="X106" s="281"/>
    </row>
    <row r="107" spans="1:24" s="264" customFormat="1" ht="15.5" x14ac:dyDescent="0.25">
      <c r="B107" s="276"/>
      <c r="C107" s="273"/>
      <c r="D107" s="277"/>
      <c r="E107" s="275"/>
      <c r="F107" s="273"/>
      <c r="G107" s="271"/>
      <c r="H107" s="278"/>
      <c r="I107" s="271"/>
      <c r="J107" s="481"/>
      <c r="K107" s="482"/>
      <c r="L107" s="482"/>
      <c r="M107" s="482"/>
      <c r="N107" s="482"/>
      <c r="O107" s="482"/>
      <c r="P107" s="483"/>
      <c r="Q107" s="275"/>
      <c r="R107" s="281"/>
      <c r="S107" s="281"/>
      <c r="U107" s="281"/>
      <c r="V107" s="281"/>
      <c r="W107" s="281"/>
      <c r="X107" s="281"/>
    </row>
    <row r="108" spans="1:24" s="264" customFormat="1" ht="15.5" x14ac:dyDescent="0.25">
      <c r="B108" s="276"/>
      <c r="C108" s="273"/>
      <c r="D108" s="277"/>
      <c r="E108" s="275"/>
      <c r="F108" s="273"/>
      <c r="G108" s="273"/>
      <c r="H108" s="282"/>
      <c r="I108" s="265"/>
      <c r="J108" s="481"/>
      <c r="K108" s="482"/>
      <c r="L108" s="482"/>
      <c r="M108" s="482"/>
      <c r="N108" s="482"/>
      <c r="O108" s="482"/>
      <c r="P108" s="483"/>
      <c r="Q108" s="275"/>
      <c r="R108" s="281"/>
      <c r="S108" s="281"/>
      <c r="U108" s="281"/>
      <c r="V108" s="281"/>
      <c r="W108" s="281"/>
      <c r="X108" s="281"/>
    </row>
    <row r="109" spans="1:24" s="264" customFormat="1" ht="15.5" x14ac:dyDescent="0.25">
      <c r="B109" s="276"/>
      <c r="C109" s="273"/>
      <c r="D109" s="277"/>
      <c r="E109" s="275"/>
      <c r="F109" s="273"/>
      <c r="G109" s="271"/>
      <c r="H109" s="278"/>
      <c r="I109" s="271"/>
      <c r="J109" s="481"/>
      <c r="K109" s="482"/>
      <c r="L109" s="482"/>
      <c r="M109" s="482"/>
      <c r="N109" s="482"/>
      <c r="O109" s="482"/>
      <c r="P109" s="483"/>
      <c r="Q109" s="275"/>
      <c r="R109" s="281"/>
      <c r="S109" s="281"/>
      <c r="U109" s="281"/>
      <c r="V109" s="281"/>
      <c r="W109" s="281"/>
      <c r="X109" s="281"/>
    </row>
    <row r="110" spans="1:24" s="264" customFormat="1" ht="15.5" x14ac:dyDescent="0.25">
      <c r="B110" s="276"/>
      <c r="C110" s="273"/>
      <c r="D110" s="277"/>
      <c r="E110" s="275"/>
      <c r="F110" s="273"/>
      <c r="G110" s="273"/>
      <c r="H110" s="285"/>
      <c r="I110" s="273"/>
      <c r="J110" s="481"/>
      <c r="K110" s="482"/>
      <c r="L110" s="482"/>
      <c r="M110" s="482"/>
      <c r="N110" s="482"/>
      <c r="O110" s="482"/>
      <c r="P110" s="483"/>
      <c r="Q110" s="275"/>
      <c r="R110" s="281"/>
      <c r="S110" s="281"/>
      <c r="U110" s="281"/>
      <c r="V110" s="281"/>
      <c r="W110" s="281"/>
      <c r="X110" s="281"/>
    </row>
    <row r="111" spans="1:24" s="264" customFormat="1" ht="15.5" x14ac:dyDescent="0.25">
      <c r="B111" s="276"/>
      <c r="C111" s="273"/>
      <c r="D111" s="274"/>
      <c r="E111" s="275"/>
      <c r="F111" s="273"/>
      <c r="G111" s="271"/>
      <c r="H111" s="278"/>
      <c r="I111" s="271"/>
      <c r="J111" s="481"/>
      <c r="K111" s="482"/>
      <c r="L111" s="482"/>
      <c r="M111" s="482"/>
      <c r="N111" s="482"/>
      <c r="O111" s="482"/>
      <c r="P111" s="483"/>
      <c r="Q111" s="275"/>
      <c r="R111" s="281"/>
      <c r="S111" s="281"/>
      <c r="U111" s="281"/>
      <c r="V111" s="281"/>
      <c r="W111" s="281"/>
      <c r="X111" s="281"/>
    </row>
    <row r="112" spans="1:24" s="264" customFormat="1" ht="15.5" x14ac:dyDescent="0.25">
      <c r="B112" s="276"/>
      <c r="C112" s="273"/>
      <c r="D112" s="274"/>
      <c r="E112" s="275"/>
      <c r="F112" s="273"/>
      <c r="G112" s="273"/>
      <c r="H112" s="285"/>
      <c r="I112" s="273"/>
      <c r="J112" s="481"/>
      <c r="K112" s="482"/>
      <c r="L112" s="482"/>
      <c r="M112" s="482"/>
      <c r="N112" s="482"/>
      <c r="O112" s="482"/>
      <c r="P112" s="483"/>
      <c r="Q112" s="275"/>
      <c r="R112" s="281"/>
      <c r="S112" s="281"/>
      <c r="U112" s="281"/>
      <c r="V112" s="281"/>
      <c r="W112" s="281"/>
      <c r="X112" s="281"/>
    </row>
    <row r="113" spans="1:25" s="264" customFormat="1" ht="16" customHeight="1" x14ac:dyDescent="0.25">
      <c r="B113" s="276"/>
      <c r="C113" s="273"/>
      <c r="D113" s="277"/>
      <c r="E113" s="275"/>
      <c r="F113" s="273"/>
      <c r="G113" s="273"/>
      <c r="H113" s="285"/>
      <c r="I113" s="273"/>
      <c r="J113" s="481"/>
      <c r="K113" s="482"/>
      <c r="L113" s="482"/>
      <c r="M113" s="482"/>
      <c r="N113" s="482"/>
      <c r="O113" s="482"/>
      <c r="P113" s="483"/>
      <c r="Q113" s="275"/>
      <c r="R113" s="275"/>
      <c r="S113" s="281"/>
      <c r="T113" s="281"/>
    </row>
    <row r="114" spans="1:25" s="264" customFormat="1" ht="16" customHeight="1" x14ac:dyDescent="0.25">
      <c r="B114" s="276"/>
      <c r="C114" s="273"/>
      <c r="D114" s="277"/>
      <c r="E114" s="275"/>
      <c r="F114" s="273"/>
      <c r="G114" s="273"/>
      <c r="H114" s="278"/>
      <c r="I114" s="271"/>
      <c r="J114" s="481"/>
      <c r="K114" s="482"/>
      <c r="L114" s="482"/>
      <c r="M114" s="482"/>
      <c r="N114" s="482"/>
      <c r="O114" s="482"/>
      <c r="P114" s="483"/>
      <c r="Q114" s="275"/>
      <c r="R114" s="275"/>
      <c r="S114" s="281"/>
      <c r="T114" s="281"/>
    </row>
    <row r="115" spans="1:25" s="264" customFormat="1" ht="15.75" customHeight="1" x14ac:dyDescent="0.25">
      <c r="B115" s="269"/>
      <c r="C115" s="262"/>
      <c r="D115" s="262"/>
      <c r="E115" s="262"/>
      <c r="F115" s="262"/>
      <c r="G115" s="262"/>
      <c r="H115" s="270"/>
      <c r="I115" s="262"/>
      <c r="J115" s="481"/>
      <c r="K115" s="482"/>
      <c r="L115" s="482"/>
      <c r="M115" s="482"/>
      <c r="N115" s="482"/>
      <c r="O115" s="482"/>
      <c r="P115" s="483"/>
      <c r="Q115" s="275"/>
      <c r="R115" s="281"/>
      <c r="S115" s="281"/>
      <c r="U115" s="281"/>
      <c r="V115" s="281"/>
      <c r="W115" s="281"/>
      <c r="X115" s="281"/>
    </row>
    <row r="116" spans="1:25" s="264" customFormat="1" ht="15.75" customHeight="1" x14ac:dyDescent="0.25">
      <c r="B116" s="269"/>
      <c r="C116" s="262"/>
      <c r="D116" s="262"/>
      <c r="E116" s="262"/>
      <c r="F116" s="262"/>
      <c r="G116" s="262"/>
      <c r="H116" s="270"/>
      <c r="I116" s="262"/>
      <c r="J116" s="481"/>
      <c r="K116" s="482"/>
      <c r="L116" s="482"/>
      <c r="M116" s="482"/>
      <c r="N116" s="482"/>
      <c r="O116" s="482"/>
      <c r="P116" s="483"/>
      <c r="Q116" s="275"/>
      <c r="R116" s="281"/>
      <c r="S116" s="281"/>
      <c r="U116" s="281"/>
      <c r="V116" s="281"/>
      <c r="W116" s="281"/>
      <c r="X116" s="281"/>
    </row>
    <row r="117" spans="1:25" s="264" customFormat="1" ht="15.5" x14ac:dyDescent="0.25">
      <c r="B117" s="276"/>
      <c r="C117" s="273"/>
      <c r="D117" s="277"/>
      <c r="E117" s="275"/>
      <c r="F117" s="273"/>
      <c r="G117" s="273"/>
      <c r="H117" s="282"/>
      <c r="I117" s="265"/>
      <c r="J117" s="481"/>
      <c r="K117" s="482"/>
      <c r="L117" s="482"/>
      <c r="M117" s="482"/>
      <c r="N117" s="482"/>
      <c r="O117" s="482"/>
      <c r="P117" s="483"/>
      <c r="Q117" s="273"/>
      <c r="R117" s="281"/>
      <c r="S117" s="281"/>
      <c r="U117" s="281"/>
      <c r="V117" s="281"/>
      <c r="W117" s="281"/>
      <c r="X117" s="281"/>
    </row>
    <row r="118" spans="1:25" s="264" customFormat="1" ht="15.5" x14ac:dyDescent="0.25">
      <c r="B118" s="297"/>
      <c r="C118" s="296"/>
      <c r="D118" s="296"/>
      <c r="E118" s="296"/>
      <c r="F118" s="273"/>
      <c r="G118" s="273"/>
      <c r="H118" s="278"/>
      <c r="I118" s="271"/>
      <c r="J118" s="481"/>
      <c r="K118" s="482"/>
      <c r="L118" s="482"/>
      <c r="M118" s="482"/>
      <c r="N118" s="482"/>
      <c r="O118" s="482"/>
      <c r="P118" s="483"/>
      <c r="Q118" s="271"/>
      <c r="R118" s="281"/>
      <c r="S118" s="281"/>
      <c r="U118" s="281"/>
      <c r="V118" s="281"/>
      <c r="W118" s="281"/>
      <c r="X118" s="281"/>
    </row>
    <row r="119" spans="1:25" s="264" customFormat="1" ht="15.5" x14ac:dyDescent="0.35">
      <c r="B119" s="269"/>
      <c r="C119" s="262"/>
      <c r="D119" s="262"/>
      <c r="E119" s="262"/>
      <c r="F119" s="273"/>
      <c r="G119" s="298"/>
      <c r="H119" s="299"/>
      <c r="I119" s="298"/>
      <c r="J119" s="481"/>
      <c r="K119" s="482"/>
      <c r="L119" s="482"/>
      <c r="M119" s="482"/>
      <c r="N119" s="482"/>
      <c r="O119" s="482"/>
      <c r="P119" s="483"/>
      <c r="Q119" s="298"/>
      <c r="R119" s="281"/>
      <c r="S119" s="281"/>
      <c r="U119" s="281"/>
      <c r="V119" s="281"/>
      <c r="W119" s="281"/>
      <c r="X119" s="281"/>
    </row>
    <row r="120" spans="1:25" s="264" customFormat="1" ht="15.5" x14ac:dyDescent="0.35">
      <c r="B120" s="272"/>
      <c r="C120" s="273"/>
      <c r="D120" s="274"/>
      <c r="E120" s="275"/>
      <c r="F120" s="273"/>
      <c r="G120" s="273"/>
      <c r="H120" s="301"/>
      <c r="I120" s="62"/>
      <c r="J120" s="481"/>
      <c r="K120" s="482"/>
      <c r="L120" s="482"/>
      <c r="M120" s="482"/>
      <c r="N120" s="482"/>
      <c r="O120" s="482"/>
      <c r="P120" s="483"/>
      <c r="Q120" s="296"/>
      <c r="R120" s="281"/>
      <c r="S120" s="281"/>
      <c r="U120" s="281"/>
      <c r="V120" s="281"/>
      <c r="W120" s="281"/>
      <c r="X120" s="281"/>
    </row>
    <row r="121" spans="1:25" s="264" customFormat="1" ht="15.5" x14ac:dyDescent="0.25">
      <c r="B121" s="269"/>
      <c r="C121" s="273"/>
      <c r="D121" s="274"/>
      <c r="E121" s="275"/>
      <c r="F121" s="273"/>
      <c r="G121" s="273"/>
      <c r="H121" s="270"/>
      <c r="I121" s="262"/>
      <c r="J121" s="481"/>
      <c r="K121" s="482"/>
      <c r="L121" s="482"/>
      <c r="M121" s="482"/>
      <c r="N121" s="482"/>
      <c r="O121" s="482"/>
      <c r="P121" s="483"/>
      <c r="Q121" s="296"/>
      <c r="R121" s="281"/>
      <c r="S121" s="281"/>
      <c r="U121" s="281"/>
      <c r="V121" s="281"/>
      <c r="W121" s="281"/>
      <c r="X121" s="281"/>
    </row>
    <row r="122" spans="1:25" s="264" customFormat="1" ht="15.5" x14ac:dyDescent="0.35">
      <c r="B122" s="272"/>
      <c r="C122" s="273"/>
      <c r="D122" s="274"/>
      <c r="E122" s="275"/>
      <c r="F122" s="273"/>
      <c r="G122" s="273"/>
      <c r="H122" s="301"/>
      <c r="I122" s="62"/>
      <c r="J122" s="481"/>
      <c r="K122" s="482"/>
      <c r="L122" s="482"/>
      <c r="M122" s="482"/>
      <c r="N122" s="482"/>
      <c r="O122" s="482"/>
      <c r="P122" s="483"/>
      <c r="Q122" s="296"/>
      <c r="R122" s="281"/>
      <c r="S122" s="281"/>
      <c r="U122" s="281"/>
      <c r="V122" s="281"/>
      <c r="W122" s="281"/>
      <c r="X122" s="281"/>
    </row>
    <row r="123" spans="1:25" s="264" customFormat="1" ht="15.5" x14ac:dyDescent="0.25">
      <c r="B123" s="276"/>
      <c r="C123" s="476" t="str">
        <f>Übersetzungstabelle!$A$78</f>
        <v>(Ggf. Glasbohrungen für Griffe und/oder mechanische Schlösser erforderlich.)</v>
      </c>
      <c r="D123" s="476"/>
      <c r="E123" s="476"/>
      <c r="F123" s="476"/>
      <c r="G123" s="476"/>
      <c r="H123" s="282"/>
      <c r="I123" s="271"/>
      <c r="J123" s="481"/>
      <c r="K123" s="482"/>
      <c r="L123" s="482"/>
      <c r="M123" s="482"/>
      <c r="N123" s="482"/>
      <c r="O123" s="482"/>
      <c r="P123" s="483"/>
      <c r="Q123" s="296"/>
      <c r="R123" s="281"/>
      <c r="S123" s="281"/>
      <c r="U123" s="281"/>
      <c r="V123" s="281"/>
      <c r="W123" s="281"/>
      <c r="X123" s="281"/>
    </row>
    <row r="124" spans="1:25" s="264" customFormat="1" ht="15.75" customHeight="1" x14ac:dyDescent="0.25">
      <c r="B124" s="328"/>
      <c r="C124" s="477"/>
      <c r="D124" s="477"/>
      <c r="E124" s="477"/>
      <c r="F124" s="477"/>
      <c r="G124" s="477"/>
      <c r="H124" s="331"/>
      <c r="I124" s="262"/>
      <c r="J124" s="489"/>
      <c r="K124" s="490"/>
      <c r="L124" s="490"/>
      <c r="M124" s="490"/>
      <c r="N124" s="490"/>
      <c r="O124" s="490"/>
      <c r="P124" s="491"/>
      <c r="Q124" s="271"/>
      <c r="R124" s="281"/>
      <c r="S124" s="281"/>
      <c r="U124" s="281"/>
      <c r="V124" s="281"/>
      <c r="W124" s="281"/>
      <c r="X124" s="281"/>
    </row>
    <row r="125" spans="1:25" s="264" customFormat="1" ht="10" customHeight="1" x14ac:dyDescent="0.25">
      <c r="B125" s="281"/>
      <c r="C125" s="326"/>
      <c r="D125" s="326"/>
      <c r="E125" s="326"/>
      <c r="F125" s="329"/>
      <c r="G125" s="273"/>
      <c r="H125" s="273"/>
      <c r="I125" s="326"/>
      <c r="J125" s="326"/>
      <c r="K125" s="326"/>
      <c r="Q125" s="326"/>
      <c r="R125" s="271"/>
      <c r="S125" s="281"/>
      <c r="T125" s="281"/>
      <c r="V125" s="281"/>
      <c r="W125" s="281"/>
      <c r="X125" s="281"/>
      <c r="Y125" s="281"/>
    </row>
    <row r="126" spans="1:25" ht="27.65" customHeight="1" x14ac:dyDescent="0.25">
      <c r="A126" s="484" t="str">
        <f>Übersetzungstabelle!$A$109</f>
        <v>Willach übernimmt keine Haftung für eventuelle Schäden jeglicher Art, die aus der Benutzung dieses Profil- und Glasmaßrechners entstehen könnten. (01.09.2021 - Rev. 0)</v>
      </c>
      <c r="B126" s="484"/>
      <c r="C126" s="484"/>
      <c r="D126" s="484"/>
      <c r="E126" s="484"/>
      <c r="F126" s="484"/>
      <c r="G126" s="484"/>
      <c r="H126" s="484"/>
      <c r="I126" s="484"/>
      <c r="J126" s="484"/>
      <c r="K126" s="484"/>
      <c r="L126" s="484"/>
      <c r="M126" s="484"/>
      <c r="N126" s="484"/>
      <c r="O126" s="484"/>
      <c r="P126" s="484"/>
      <c r="Q126" s="258"/>
    </row>
  </sheetData>
  <sheetProtection password="CB24" sheet="1" objects="1" scenarios="1" selectLockedCells="1"/>
  <mergeCells count="59">
    <mergeCell ref="J116:P116"/>
    <mergeCell ref="J105:P105"/>
    <mergeCell ref="J106:P106"/>
    <mergeCell ref="J107:P107"/>
    <mergeCell ref="J108:P108"/>
    <mergeCell ref="J109:P109"/>
    <mergeCell ref="J111:P111"/>
    <mergeCell ref="J112:P112"/>
    <mergeCell ref="J113:P113"/>
    <mergeCell ref="J114:P114"/>
    <mergeCell ref="J110:P110"/>
    <mergeCell ref="J123:P123"/>
    <mergeCell ref="J124:P124"/>
    <mergeCell ref="A126:P126"/>
    <mergeCell ref="J117:P117"/>
    <mergeCell ref="J118:P118"/>
    <mergeCell ref="J119:P119"/>
    <mergeCell ref="J120:P120"/>
    <mergeCell ref="J121:P121"/>
    <mergeCell ref="J122:P122"/>
    <mergeCell ref="D69:D70"/>
    <mergeCell ref="J115:P115"/>
    <mergeCell ref="C87:E90"/>
    <mergeCell ref="J104:P104"/>
    <mergeCell ref="A93:P93"/>
    <mergeCell ref="B95:H95"/>
    <mergeCell ref="J95:P95"/>
    <mergeCell ref="J96:P96"/>
    <mergeCell ref="J97:P97"/>
    <mergeCell ref="J98:P98"/>
    <mergeCell ref="J99:P99"/>
    <mergeCell ref="J100:P100"/>
    <mergeCell ref="J101:P101"/>
    <mergeCell ref="J102:P102"/>
    <mergeCell ref="J103:P103"/>
    <mergeCell ref="P78:P91"/>
    <mergeCell ref="B75:F75"/>
    <mergeCell ref="I83:J83"/>
    <mergeCell ref="I85:K85"/>
    <mergeCell ref="I87:J87"/>
    <mergeCell ref="I89:K90"/>
    <mergeCell ref="H75:M76"/>
    <mergeCell ref="I80:K81"/>
    <mergeCell ref="I67:L67"/>
    <mergeCell ref="P42:P51"/>
    <mergeCell ref="C123:G124"/>
    <mergeCell ref="B1:M1"/>
    <mergeCell ref="P1:Q2"/>
    <mergeCell ref="B3:P40"/>
    <mergeCell ref="B41:F41"/>
    <mergeCell ref="H41:M41"/>
    <mergeCell ref="B59:F59"/>
    <mergeCell ref="H59:M59"/>
    <mergeCell ref="J61:K61"/>
    <mergeCell ref="P61:P73"/>
    <mergeCell ref="J63:K63"/>
    <mergeCell ref="J65:K65"/>
    <mergeCell ref="I70:L70"/>
    <mergeCell ref="J72:K72"/>
  </mergeCells>
  <conditionalFormatting sqref="L65">
    <cfRule type="cellIs" dxfId="31" priority="2" operator="greaterThan">
      <formula>4996</formula>
    </cfRule>
  </conditionalFormatting>
  <dataValidations count="16">
    <dataValidation allowBlank="1" showInputMessage="1" showErrorMessage="1" prompt="Haben Sie daran gedacht, in Spalte K &quot;Ja&quot; auszuwählen? Sonst wird der hier eingetragene Wunschwert nicht übernommen." sqref="P112" xr:uid="{2B88A3AF-1065-4346-8E38-4349DC9FD467}"/>
    <dataValidation allowBlank="1" showErrorMessage="1" sqref="P105" xr:uid="{CDA20BC9-87F5-4D90-81DF-470EFE715851}"/>
    <dataValidation allowBlank="1" showErrorMessage="1" prompt="Haben Sie daran gedacht, in Spalte K &quot;Ja&quot; auszuwählen? Sonst wird der hier eingetragene Wunschwert nicht übernommen." sqref="P109" xr:uid="{0757FCCF-1DCB-452E-B71B-248AA5CE4514}"/>
    <dataValidation type="decimal" operator="lessThanOrEqual" allowBlank="1" showInputMessage="1" showErrorMessage="1" error="Maximal zulässiges Flügelgewicht überschritten." sqref="K78" xr:uid="{3705E1A2-1B55-4467-BB4C-E3A8D5A176A1}">
      <formula1>120</formula1>
    </dataValidation>
    <dataValidation type="whole" operator="greaterThan" allowBlank="1" showErrorMessage="1" errorTitle="Unzulässige Eingabe!" error="Die Raumhöhe (Oberkante Profil) muss eine ganze Zahl sein!" sqref="E68 E64 E44 E71 E73 E50 E46 E48 E66" xr:uid="{C829083E-28DC-44D6-9255-843FF13EB37C}">
      <formula1>0</formula1>
    </dataValidation>
    <dataValidation type="decimal" operator="greaterThanOrEqual" allowBlank="1" showErrorMessage="1" errorTitle="Unzulässige Eingabe!" error="Bitte geben Sie eine Dezimalzahl größer oder gleich 0 ein._x000a__x000a_Please enter a decimal number than or equal to 0._x000a__x000a_Veuillez saisir un nombre décimal supérieur ou égal à 0._x000a__x000a_Ingresa un número decimal mayor o igual a 0." sqref="E72" xr:uid="{30B1AAEF-0A90-4863-BF16-963012B3D876}">
      <formula1>0</formula1>
    </dataValidation>
    <dataValidation type="whole" operator="greaterThanOrEqual" allowBlank="1" showInputMessage="1" showErrorMessage="1" errorTitle="Unzulässige Eingabe" error="Bitte geben Sie eine ganze Zahl größer oder gleich 0 ein._x000a__x000a_Please enter a whole number greater than or equal to 0._x000a__x000a_Veuillez saisir un nombre entier supérieur ou égal à 0._x000a__x000a_Ingresa un número entero mayor o igual a 0." sqref="E69:E70" xr:uid="{142F7B37-DE26-49C8-A2CE-FA1234E9DFB7}">
      <formula1>0</formula1>
    </dataValidation>
    <dataValidation type="whole" operator="greaterThanOrEqual" allowBlank="1" showInputMessage="1" showErrorMessage="1" errorTitle="Unzulässige Eingabe!" error="Bitte geben Sie eine ganze Zahl größer 260 ein._x000a__x000a_Please enter a whole number greater than 260._x000a__x000a_Veuillez saisir un nombre entier supérieur à 260._x000a__x000a_Ingresa un número entero mayor a 260." sqref="E61" xr:uid="{1BA0261F-E209-4DC0-8BA3-6488CE19DC1B}">
      <formula1>$E$55</formula1>
    </dataValidation>
    <dataValidation type="whole" operator="greaterThan" allowBlank="1" showErrorMessage="1" errorTitle="Unzulässige Eingabe!" error="Bitte geben Sie eine ganze Zahl größer 0 ein._x000a__x000a_Please enter a whole number greater than 0._x000a__x000a_Veuillez saisir un nombre entier supérieur à 0._x000a__x000a_Ingresa un número entero mayor a 0." sqref="E63" xr:uid="{DBA0C613-E7AB-4D6F-A512-61045D6518A0}">
      <formula1>0</formula1>
    </dataValidation>
    <dataValidation type="whole" operator="greaterThanOrEqual" allowBlank="1" showInputMessage="1" showErrorMessage="1" sqref="E43" xr:uid="{D02CFD4A-0469-448B-8F1C-F969A0711204}">
      <formula1>0</formula1>
    </dataValidation>
    <dataValidation type="whole" operator="greaterThanOrEqual" allowBlank="1" errorTitle="Unzulässige Eingabe!" error="Die Raumhöhe (Oberkante Profil) muss eine ganze Zahl sein (Einheit mm)!" sqref="E45 E47" xr:uid="{0ACAEA41-F104-4F88-B6DE-07DDB3393AEF}">
      <formula1>0</formula1>
    </dataValidation>
    <dataValidation type="whole" operator="greaterThanOrEqual" allowBlank="1" showErrorMessage="1" sqref="E51:E55" xr:uid="{E17DA47C-6EC7-4AA1-9701-C10A29F19024}">
      <formula1>0</formula1>
    </dataValidation>
    <dataValidation type="whole" operator="greaterThanOrEqual" allowBlank="1" sqref="E49" xr:uid="{05783685-3C37-4579-AFD1-88AD641E567D}">
      <formula1>0</formula1>
    </dataValidation>
    <dataValidation type="list" operator="greaterThan" allowBlank="1" showErrorMessage="1" errorTitle="Unzulässige Eingabe!" error="Bitte wählen Sie aus der Drop-Down-Liste aus._x000a__x000a_Please select from the drop-down list._x000a__x000a_Veuillez sélectionner dans la liste déroulante._x000a__x000a_Seleccione de la lista desplegable." sqref="E65" xr:uid="{74B3F856-2C63-470C-B770-18F697031C3C}">
      <mc:AlternateContent xmlns:x12ac="http://schemas.microsoft.com/office/spreadsheetml/2011/1/ac" xmlns:mc="http://schemas.openxmlformats.org/markup-compatibility/2006">
        <mc:Choice Requires="x12ac">
          <x12ac:list>8," 8,76", 10," 10,76"</x12ac:list>
        </mc:Choice>
        <mc:Fallback>
          <formula1>"8, 8,76, 10, 10,76"</formula1>
        </mc:Fallback>
      </mc:AlternateContent>
    </dataValidation>
    <dataValidation type="decimal" operator="lessThan" allowBlank="1" showInputMessage="1" showErrorMessage="1" error="Maximal zulässiges Flügelgewicht überschritten." sqref="L79" xr:uid="{9B70C5B8-1ADB-4AE8-93A5-5E99568F0142}">
      <formula1>60</formula1>
    </dataValidation>
    <dataValidation type="decimal" operator="greaterThanOrEqual" allowBlank="1" showErrorMessage="1" errorTitle="Unzulässige Eingabe!" error="Bitte geben Sie eine ganze Zahl größer oder gleich 38 ein._x000a__x000a_Please enter a whole number greater than or equal to 38._x000a__x000a_Veuillez saisir un nombre entier supérieur ou égal à 38._x000a__x000a_Ingresa un número entero mayor o igual a 38." sqref="E67" xr:uid="{8C79C67F-83BE-4FC5-89DE-63245C30A544}">
      <formula1>38</formula1>
    </dataValidation>
  </dataValidations>
  <pageMargins left="0.78740157480314965" right="0.78740157480314965" top="0.98425196850393704" bottom="0.98425196850393704" header="0.51181102362204722" footer="0.51181102362204722"/>
  <pageSetup paperSize="9" scale="50" fitToHeight="2" orientation="landscape" r:id="rId1"/>
  <headerFooter alignWithMargins="0">
    <oddHeader>&amp;R&amp;D</oddHeader>
    <oddFooter>&amp;RSeite &amp;P &amp; von &amp;N</oddFooter>
  </headerFooter>
  <rowBreaks count="1" manualBreakCount="1">
    <brk id="93" max="16383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4A4404FF-4C2C-4D14-A378-125A61D78441}">
            <xm:f>$M$78=Übersetzungstabelle!$A$84</xm:f>
            <x14:dxf>
              <font>
                <color rgb="FF007635"/>
              </font>
              <fill>
                <patternFill>
                  <bgColor rgb="FFFFFFFF"/>
                </patternFill>
              </fill>
            </x14:dxf>
          </x14:cfRule>
          <xm:sqref>K78</xm:sqref>
        </x14:conditionalFormatting>
        <x14:conditionalFormatting xmlns:xm="http://schemas.microsoft.com/office/excel/2006/main">
          <x14:cfRule type="expression" priority="6" id="{01322D29-2F3D-4A9D-9E1C-840981A5FE0D}">
            <xm:f>$M$83=Übersetzungstabelle!$A$84</xm:f>
            <x14:dxf>
              <font>
                <color rgb="FF007635"/>
              </font>
              <fill>
                <patternFill>
                  <bgColor rgb="FFFFFFFF"/>
                </patternFill>
              </fill>
            </x14:dxf>
          </x14:cfRule>
          <xm:sqref>K83</xm:sqref>
        </x14:conditionalFormatting>
        <x14:conditionalFormatting xmlns:xm="http://schemas.microsoft.com/office/excel/2006/main">
          <x14:cfRule type="expression" priority="5" id="{6D84A3AF-892B-438D-8FEE-BB94F668B495}">
            <xm:f>$M$87=Übersetzungstabelle!$A$84</xm:f>
            <x14:dxf>
              <font>
                <color rgb="FF007635"/>
              </font>
              <fill>
                <patternFill>
                  <bgColor rgb="FFFFFFFF"/>
                </patternFill>
              </fill>
            </x14:dxf>
          </x14:cfRule>
          <xm:sqref>K87</xm:sqref>
        </x14:conditionalFormatting>
        <x14:conditionalFormatting xmlns:xm="http://schemas.microsoft.com/office/excel/2006/main">
          <x14:cfRule type="containsText" priority="3" operator="containsText" text="Achtung: Sie weichen vom vorgeschlagenen Systemmaß ab, bitte prüfen Sie, ob das System mit dem von Ihnen gewählten Wert realisierbar ist!" id="{29153170-D91B-45B1-ABD9-F2F190DBB4DB}">
            <xm:f>NOT(ISERROR(SEARCH("Achtung: Sie weichen vom vorgeschlagenen Systemmaß ab, bitte prüfen Sie, ob das System mit dem von Ihnen gewählten Wert realisierbar ist!",'C:\Austausch\Vitris 2.0\Produktmanagement\0_Produktdaten\Aquant 40\3 Dokumente\6 Profil- und Glasmaßrechner\[20200727_AQ40_Profil-undGlasmaßrechner_Expertenmodus.xlsm]Spritzschutz'!#REF!)))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B115:I116</xm:sqref>
        </x14:conditionalFormatting>
        <x14:conditionalFormatting xmlns:xm="http://schemas.microsoft.com/office/excel/2006/main">
          <x14:cfRule type="containsText" priority="4" operator="containsText" text="Achtung: Die technischen Restriktionen sind nicht erfüllt; bitte verändern Sie Ihre Planung!" id="{F860CD2A-7CF9-44B4-9C50-050DB31F3409}">
            <xm:f>NOT(ISERROR(SEARCH("Achtung: Die technischen Restriktionen sind nicht erfüllt; bitte verändern Sie Ihre Planung!",'C:\Austausch\Vitris 2.0\Produktmanagement\0_Produktdaten\Aquant 40\3 Dokumente\6 Profil- und Glasmaßrechner\[20200727_AQ40_Profil-undGlasmaßrechner_Expertenmodus.xlsm]Spritzschutz'!#REF!)))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H124:I124</xm:sqref>
        </x14:conditionalFormatting>
        <x14:conditionalFormatting xmlns:xm="http://schemas.microsoft.com/office/excel/2006/main">
          <x14:cfRule type="containsText" priority="1" operator="containsText" id="{F1ED4CDB-1D7E-4AD0-A1E8-7BA5BD5493DE}">
            <xm:f>NOT(ISERROR(SEARCH(Übersetzungstabelle!$A$89,I80)))</xm:f>
            <xm:f>Übersetzungstabelle!$A$89</xm:f>
            <x14:dxf>
              <font>
                <b/>
                <i val="0"/>
                <strike val="0"/>
                <color rgb="FFFF0000"/>
              </font>
              <fill>
                <patternFill>
                  <bgColor rgb="FFFFC7CE"/>
                </patternFill>
              </fill>
            </x14:dxf>
          </x14:cfRule>
          <xm:sqref>I80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F47689-CD1B-4043-BFD0-04BE83F8FABE}">
  <sheetPr codeName="Tabelle5"/>
  <dimension ref="A1:Y127"/>
  <sheetViews>
    <sheetView showGridLines="0" view="pageBreakPreview" zoomScale="60" zoomScaleNormal="70" workbookViewId="0">
      <selection activeCell="E62" sqref="E62"/>
    </sheetView>
  </sheetViews>
  <sheetFormatPr baseColWidth="10" defaultColWidth="11.453125" defaultRowHeight="12.5" x14ac:dyDescent="0.25"/>
  <cols>
    <col min="1" max="2" width="2.7265625" style="1" customWidth="1"/>
    <col min="3" max="3" width="11.7265625" style="1" customWidth="1"/>
    <col min="4" max="4" width="44.7265625" style="1" customWidth="1"/>
    <col min="5" max="5" width="11.7265625" style="2" customWidth="1"/>
    <col min="6" max="6" width="8.7265625" style="1" customWidth="1"/>
    <col min="7" max="8" width="2.7265625" style="1" customWidth="1"/>
    <col min="9" max="9" width="11.7265625" style="1" customWidth="1"/>
    <col min="10" max="10" width="50.7265625" style="1" customWidth="1"/>
    <col min="11" max="12" width="11.7265625" style="1" customWidth="1"/>
    <col min="13" max="13" width="8.7265625" style="1" customWidth="1"/>
    <col min="14" max="15" width="2.7265625" style="1" customWidth="1"/>
    <col min="16" max="16" width="55.7265625" style="1" customWidth="1"/>
    <col min="17" max="17" width="2.7265625" style="1" customWidth="1"/>
    <col min="18" max="16384" width="11.453125" style="1"/>
  </cols>
  <sheetData>
    <row r="1" spans="1:17" ht="56.25" customHeight="1" x14ac:dyDescent="0.4">
      <c r="A1" s="5"/>
      <c r="B1" s="492" t="str">
        <f>Übersetzungstabelle!$A$25</f>
        <v>Portavant M 50 / M 80: Wandmontage, einseitig mit Anschlag-/Schließkasten</v>
      </c>
      <c r="C1" s="492"/>
      <c r="D1" s="492"/>
      <c r="E1" s="492"/>
      <c r="F1" s="492"/>
      <c r="G1" s="492"/>
      <c r="H1" s="492"/>
      <c r="I1" s="492"/>
      <c r="J1" s="492"/>
      <c r="K1" s="492"/>
      <c r="L1" s="492"/>
      <c r="M1" s="492"/>
      <c r="N1" s="6"/>
      <c r="O1" s="6"/>
      <c r="P1" s="433"/>
      <c r="Q1" s="433"/>
    </row>
    <row r="2" spans="1:17" ht="10.5" customHeight="1" x14ac:dyDescent="0.4">
      <c r="A2" s="7"/>
      <c r="B2" s="7"/>
      <c r="C2" s="7"/>
      <c r="D2" s="7"/>
      <c r="E2" s="7"/>
      <c r="F2" s="8"/>
      <c r="G2" s="9"/>
      <c r="H2" s="9"/>
      <c r="I2" s="335"/>
      <c r="J2" s="335"/>
      <c r="K2" s="335"/>
      <c r="L2" s="335"/>
      <c r="M2" s="335"/>
      <c r="N2" s="335"/>
      <c r="O2" s="335"/>
      <c r="P2" s="434"/>
      <c r="Q2" s="434"/>
    </row>
    <row r="3" spans="1:17" s="355" customFormat="1" ht="12.65" customHeight="1" x14ac:dyDescent="0.4">
      <c r="A3" s="11"/>
      <c r="B3" s="465"/>
      <c r="C3" s="465"/>
      <c r="D3" s="465"/>
      <c r="E3" s="465"/>
      <c r="F3" s="465"/>
      <c r="G3" s="465"/>
      <c r="H3" s="465"/>
      <c r="I3" s="465"/>
      <c r="J3" s="465"/>
      <c r="K3" s="465"/>
      <c r="L3" s="465"/>
      <c r="M3" s="465"/>
      <c r="N3" s="465"/>
      <c r="O3" s="465"/>
      <c r="P3" s="465"/>
      <c r="Q3" s="11"/>
    </row>
    <row r="4" spans="1:17" s="355" customFormat="1" ht="12.75" customHeight="1" x14ac:dyDescent="0.4">
      <c r="A4" s="11"/>
      <c r="B4" s="465"/>
      <c r="C4" s="465"/>
      <c r="D4" s="465"/>
      <c r="E4" s="465"/>
      <c r="F4" s="465"/>
      <c r="G4" s="465"/>
      <c r="H4" s="465"/>
      <c r="I4" s="465"/>
      <c r="J4" s="465"/>
      <c r="K4" s="465"/>
      <c r="L4" s="465"/>
      <c r="M4" s="465"/>
      <c r="N4" s="465"/>
      <c r="O4" s="465"/>
      <c r="P4" s="465"/>
      <c r="Q4" s="11"/>
    </row>
    <row r="5" spans="1:17" s="355" customFormat="1" ht="12.75" customHeight="1" x14ac:dyDescent="0.4">
      <c r="A5" s="11"/>
      <c r="B5" s="465"/>
      <c r="C5" s="465"/>
      <c r="D5" s="465"/>
      <c r="E5" s="465"/>
      <c r="F5" s="465"/>
      <c r="G5" s="465"/>
      <c r="H5" s="465"/>
      <c r="I5" s="465"/>
      <c r="J5" s="465"/>
      <c r="K5" s="465"/>
      <c r="L5" s="465"/>
      <c r="M5" s="465"/>
      <c r="N5" s="465"/>
      <c r="O5" s="465"/>
      <c r="P5" s="465"/>
      <c r="Q5" s="11"/>
    </row>
    <row r="6" spans="1:17" s="355" customFormat="1" ht="12.75" customHeight="1" x14ac:dyDescent="0.4">
      <c r="A6" s="11"/>
      <c r="B6" s="465"/>
      <c r="C6" s="465"/>
      <c r="D6" s="465"/>
      <c r="E6" s="465"/>
      <c r="F6" s="465"/>
      <c r="G6" s="465"/>
      <c r="H6" s="465"/>
      <c r="I6" s="465"/>
      <c r="J6" s="465"/>
      <c r="K6" s="465"/>
      <c r="L6" s="465"/>
      <c r="M6" s="465"/>
      <c r="N6" s="465"/>
      <c r="O6" s="465"/>
      <c r="P6" s="465"/>
      <c r="Q6" s="11"/>
    </row>
    <row r="7" spans="1:17" s="355" customFormat="1" ht="12.75" customHeight="1" x14ac:dyDescent="0.4">
      <c r="A7" s="11"/>
      <c r="B7" s="465"/>
      <c r="C7" s="465"/>
      <c r="D7" s="465"/>
      <c r="E7" s="465"/>
      <c r="F7" s="465"/>
      <c r="G7" s="465"/>
      <c r="H7" s="465"/>
      <c r="I7" s="465"/>
      <c r="J7" s="465"/>
      <c r="K7" s="465"/>
      <c r="L7" s="465"/>
      <c r="M7" s="465"/>
      <c r="N7" s="465"/>
      <c r="O7" s="465"/>
      <c r="P7" s="465"/>
      <c r="Q7" s="11"/>
    </row>
    <row r="8" spans="1:17" s="355" customFormat="1" ht="12.75" customHeight="1" x14ac:dyDescent="0.4">
      <c r="A8" s="11"/>
      <c r="B8" s="465"/>
      <c r="C8" s="465"/>
      <c r="D8" s="465"/>
      <c r="E8" s="465"/>
      <c r="F8" s="465"/>
      <c r="G8" s="465"/>
      <c r="H8" s="465"/>
      <c r="I8" s="465"/>
      <c r="J8" s="465"/>
      <c r="K8" s="465"/>
      <c r="L8" s="465"/>
      <c r="M8" s="465"/>
      <c r="N8" s="465"/>
      <c r="O8" s="465"/>
      <c r="P8" s="465"/>
      <c r="Q8" s="11"/>
    </row>
    <row r="9" spans="1:17" s="355" customFormat="1" ht="12.75" customHeight="1" x14ac:dyDescent="0.4">
      <c r="A9" s="11"/>
      <c r="B9" s="465"/>
      <c r="C9" s="465"/>
      <c r="D9" s="465"/>
      <c r="E9" s="465"/>
      <c r="F9" s="465"/>
      <c r="G9" s="465"/>
      <c r="H9" s="465"/>
      <c r="I9" s="465"/>
      <c r="J9" s="465"/>
      <c r="K9" s="465"/>
      <c r="L9" s="465"/>
      <c r="M9" s="465"/>
      <c r="N9" s="465"/>
      <c r="O9" s="465"/>
      <c r="P9" s="465"/>
      <c r="Q9" s="11"/>
    </row>
    <row r="10" spans="1:17" s="355" customFormat="1" ht="12.75" customHeight="1" x14ac:dyDescent="0.4">
      <c r="A10" s="11"/>
      <c r="B10" s="465"/>
      <c r="C10" s="465"/>
      <c r="D10" s="465"/>
      <c r="E10" s="465"/>
      <c r="F10" s="465"/>
      <c r="G10" s="465"/>
      <c r="H10" s="465"/>
      <c r="I10" s="465"/>
      <c r="J10" s="465"/>
      <c r="K10" s="465"/>
      <c r="L10" s="465"/>
      <c r="M10" s="465"/>
      <c r="N10" s="465"/>
      <c r="O10" s="465"/>
      <c r="P10" s="465"/>
      <c r="Q10" s="11"/>
    </row>
    <row r="11" spans="1:17" s="355" customFormat="1" ht="12.75" customHeight="1" x14ac:dyDescent="0.4">
      <c r="A11" s="11"/>
      <c r="B11" s="465"/>
      <c r="C11" s="465"/>
      <c r="D11" s="465"/>
      <c r="E11" s="465"/>
      <c r="F11" s="465"/>
      <c r="G11" s="465"/>
      <c r="H11" s="465"/>
      <c r="I11" s="465"/>
      <c r="J11" s="465"/>
      <c r="K11" s="465"/>
      <c r="L11" s="465"/>
      <c r="M11" s="465"/>
      <c r="N11" s="465"/>
      <c r="O11" s="465"/>
      <c r="P11" s="465"/>
      <c r="Q11" s="11"/>
    </row>
    <row r="12" spans="1:17" s="355" customFormat="1" ht="12.75" customHeight="1" x14ac:dyDescent="0.4">
      <c r="A12" s="11"/>
      <c r="B12" s="465"/>
      <c r="C12" s="465"/>
      <c r="D12" s="465"/>
      <c r="E12" s="465"/>
      <c r="F12" s="465"/>
      <c r="G12" s="465"/>
      <c r="H12" s="465"/>
      <c r="I12" s="465"/>
      <c r="J12" s="465"/>
      <c r="K12" s="465"/>
      <c r="L12" s="465"/>
      <c r="M12" s="465"/>
      <c r="N12" s="465"/>
      <c r="O12" s="465"/>
      <c r="P12" s="465"/>
      <c r="Q12" s="11"/>
    </row>
    <row r="13" spans="1:17" s="355" customFormat="1" ht="12.75" customHeight="1" x14ac:dyDescent="0.4">
      <c r="A13" s="11"/>
      <c r="B13" s="465"/>
      <c r="C13" s="465"/>
      <c r="D13" s="465"/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11"/>
    </row>
    <row r="14" spans="1:17" s="355" customFormat="1" ht="12.75" customHeight="1" x14ac:dyDescent="0.4">
      <c r="A14" s="11"/>
      <c r="B14" s="465"/>
      <c r="C14" s="465"/>
      <c r="D14" s="465"/>
      <c r="E14" s="465"/>
      <c r="F14" s="465"/>
      <c r="G14" s="465"/>
      <c r="H14" s="465"/>
      <c r="I14" s="465"/>
      <c r="J14" s="465"/>
      <c r="K14" s="465"/>
      <c r="L14" s="465"/>
      <c r="M14" s="465"/>
      <c r="N14" s="465"/>
      <c r="O14" s="465"/>
      <c r="P14" s="465"/>
      <c r="Q14" s="11"/>
    </row>
    <row r="15" spans="1:17" s="355" customFormat="1" ht="12.75" customHeight="1" x14ac:dyDescent="0.4">
      <c r="A15" s="11"/>
      <c r="B15" s="465"/>
      <c r="C15" s="465"/>
      <c r="D15" s="465"/>
      <c r="E15" s="465"/>
      <c r="F15" s="465"/>
      <c r="G15" s="465"/>
      <c r="H15" s="465"/>
      <c r="I15" s="465"/>
      <c r="J15" s="465"/>
      <c r="K15" s="465"/>
      <c r="L15" s="465"/>
      <c r="M15" s="465"/>
      <c r="N15" s="465"/>
      <c r="O15" s="465"/>
      <c r="P15" s="465"/>
      <c r="Q15" s="11"/>
    </row>
    <row r="16" spans="1:17" s="355" customFormat="1" ht="12.75" customHeight="1" x14ac:dyDescent="0.4">
      <c r="A16" s="11"/>
      <c r="B16" s="465"/>
      <c r="C16" s="465"/>
      <c r="D16" s="465"/>
      <c r="E16" s="465"/>
      <c r="F16" s="465"/>
      <c r="G16" s="465"/>
      <c r="H16" s="465"/>
      <c r="I16" s="465"/>
      <c r="J16" s="465"/>
      <c r="K16" s="465"/>
      <c r="L16" s="465"/>
      <c r="M16" s="465"/>
      <c r="N16" s="465"/>
      <c r="O16" s="465"/>
      <c r="P16" s="465"/>
      <c r="Q16" s="11"/>
    </row>
    <row r="17" spans="1:17" s="355" customFormat="1" ht="12.75" customHeight="1" x14ac:dyDescent="0.4">
      <c r="A17" s="11"/>
      <c r="B17" s="465"/>
      <c r="C17" s="465"/>
      <c r="D17" s="465"/>
      <c r="E17" s="465"/>
      <c r="F17" s="465"/>
      <c r="G17" s="465"/>
      <c r="H17" s="465"/>
      <c r="I17" s="465"/>
      <c r="J17" s="465"/>
      <c r="K17" s="465"/>
      <c r="L17" s="465"/>
      <c r="M17" s="465"/>
      <c r="N17" s="465"/>
      <c r="O17" s="465"/>
      <c r="P17" s="465"/>
      <c r="Q17" s="11"/>
    </row>
    <row r="18" spans="1:17" s="355" customFormat="1" ht="12.75" customHeight="1" x14ac:dyDescent="0.4">
      <c r="A18" s="11"/>
      <c r="B18" s="465"/>
      <c r="C18" s="465"/>
      <c r="D18" s="465"/>
      <c r="E18" s="465"/>
      <c r="F18" s="465"/>
      <c r="G18" s="465"/>
      <c r="H18" s="465"/>
      <c r="I18" s="465"/>
      <c r="J18" s="465"/>
      <c r="K18" s="465"/>
      <c r="L18" s="465"/>
      <c r="M18" s="465"/>
      <c r="N18" s="465"/>
      <c r="O18" s="465"/>
      <c r="P18" s="465"/>
      <c r="Q18" s="11"/>
    </row>
    <row r="19" spans="1:17" s="355" customFormat="1" ht="12.75" customHeight="1" x14ac:dyDescent="0.4">
      <c r="A19" s="11"/>
      <c r="B19" s="465"/>
      <c r="C19" s="465"/>
      <c r="D19" s="465"/>
      <c r="E19" s="465"/>
      <c r="F19" s="465"/>
      <c r="G19" s="465"/>
      <c r="H19" s="465"/>
      <c r="I19" s="465"/>
      <c r="J19" s="465"/>
      <c r="K19" s="465"/>
      <c r="L19" s="465"/>
      <c r="M19" s="465"/>
      <c r="N19" s="465"/>
      <c r="O19" s="465"/>
      <c r="P19" s="465"/>
      <c r="Q19" s="11"/>
    </row>
    <row r="20" spans="1:17" s="355" customFormat="1" ht="12.75" customHeight="1" x14ac:dyDescent="0.4">
      <c r="A20" s="11"/>
      <c r="B20" s="465"/>
      <c r="C20" s="465"/>
      <c r="D20" s="465"/>
      <c r="E20" s="465"/>
      <c r="F20" s="465"/>
      <c r="G20" s="465"/>
      <c r="H20" s="465"/>
      <c r="I20" s="465"/>
      <c r="J20" s="465"/>
      <c r="K20" s="465"/>
      <c r="L20" s="465"/>
      <c r="M20" s="465"/>
      <c r="N20" s="465"/>
      <c r="O20" s="465"/>
      <c r="P20" s="465"/>
      <c r="Q20" s="11"/>
    </row>
    <row r="21" spans="1:17" s="355" customFormat="1" ht="12.75" customHeight="1" x14ac:dyDescent="0.4">
      <c r="A21" s="11"/>
      <c r="B21" s="465"/>
      <c r="C21" s="465"/>
      <c r="D21" s="465"/>
      <c r="E21" s="465"/>
      <c r="F21" s="465"/>
      <c r="G21" s="465"/>
      <c r="H21" s="465"/>
      <c r="I21" s="465"/>
      <c r="J21" s="465"/>
      <c r="K21" s="465"/>
      <c r="L21" s="465"/>
      <c r="M21" s="465"/>
      <c r="N21" s="465"/>
      <c r="O21" s="465"/>
      <c r="P21" s="465"/>
      <c r="Q21" s="11"/>
    </row>
    <row r="22" spans="1:17" s="355" customFormat="1" ht="12.75" customHeight="1" x14ac:dyDescent="0.4">
      <c r="A22" s="11"/>
      <c r="B22" s="465"/>
      <c r="C22" s="465"/>
      <c r="D22" s="465"/>
      <c r="E22" s="465"/>
      <c r="F22" s="465"/>
      <c r="G22" s="465"/>
      <c r="H22" s="465"/>
      <c r="I22" s="465"/>
      <c r="J22" s="465"/>
      <c r="K22" s="465"/>
      <c r="L22" s="465"/>
      <c r="M22" s="465"/>
      <c r="N22" s="465"/>
      <c r="O22" s="465"/>
      <c r="P22" s="465"/>
      <c r="Q22" s="11"/>
    </row>
    <row r="23" spans="1:17" s="355" customFormat="1" ht="12.75" customHeight="1" x14ac:dyDescent="0.4">
      <c r="A23" s="11"/>
      <c r="B23" s="465"/>
      <c r="C23" s="465"/>
      <c r="D23" s="465"/>
      <c r="E23" s="465"/>
      <c r="F23" s="465"/>
      <c r="G23" s="465"/>
      <c r="H23" s="465"/>
      <c r="I23" s="465"/>
      <c r="J23" s="465"/>
      <c r="K23" s="465"/>
      <c r="L23" s="465"/>
      <c r="M23" s="465"/>
      <c r="N23" s="465"/>
      <c r="O23" s="465"/>
      <c r="P23" s="465"/>
      <c r="Q23" s="11"/>
    </row>
    <row r="24" spans="1:17" s="355" customFormat="1" ht="12.75" customHeight="1" x14ac:dyDescent="0.4">
      <c r="A24" s="11"/>
      <c r="B24" s="465"/>
      <c r="C24" s="465"/>
      <c r="D24" s="465"/>
      <c r="E24" s="465"/>
      <c r="F24" s="465"/>
      <c r="G24" s="465"/>
      <c r="H24" s="465"/>
      <c r="I24" s="465"/>
      <c r="J24" s="465"/>
      <c r="K24" s="465"/>
      <c r="L24" s="465"/>
      <c r="M24" s="465"/>
      <c r="N24" s="465"/>
      <c r="O24" s="465"/>
      <c r="P24" s="465"/>
      <c r="Q24" s="11"/>
    </row>
    <row r="25" spans="1:17" s="355" customFormat="1" ht="12.75" customHeight="1" x14ac:dyDescent="0.4">
      <c r="A25" s="11"/>
      <c r="B25" s="465"/>
      <c r="C25" s="465"/>
      <c r="D25" s="465"/>
      <c r="E25" s="465"/>
      <c r="F25" s="465"/>
      <c r="G25" s="465"/>
      <c r="H25" s="465"/>
      <c r="I25" s="465"/>
      <c r="J25" s="465"/>
      <c r="K25" s="465"/>
      <c r="L25" s="465"/>
      <c r="M25" s="465"/>
      <c r="N25" s="465"/>
      <c r="O25" s="465"/>
      <c r="P25" s="465"/>
      <c r="Q25" s="11"/>
    </row>
    <row r="26" spans="1:17" s="355" customFormat="1" ht="12.75" customHeight="1" x14ac:dyDescent="0.4">
      <c r="A26" s="11"/>
      <c r="B26" s="465"/>
      <c r="C26" s="465"/>
      <c r="D26" s="465"/>
      <c r="E26" s="465"/>
      <c r="F26" s="465"/>
      <c r="G26" s="465"/>
      <c r="H26" s="465"/>
      <c r="I26" s="465"/>
      <c r="J26" s="465"/>
      <c r="K26" s="465"/>
      <c r="L26" s="465"/>
      <c r="M26" s="465"/>
      <c r="N26" s="465"/>
      <c r="O26" s="465"/>
      <c r="P26" s="465"/>
      <c r="Q26" s="11"/>
    </row>
    <row r="27" spans="1:17" s="355" customFormat="1" ht="12.75" customHeight="1" x14ac:dyDescent="0.4">
      <c r="A27" s="11"/>
      <c r="B27" s="465"/>
      <c r="C27" s="465"/>
      <c r="D27" s="465"/>
      <c r="E27" s="465"/>
      <c r="F27" s="465"/>
      <c r="G27" s="465"/>
      <c r="H27" s="465"/>
      <c r="I27" s="465"/>
      <c r="J27" s="465"/>
      <c r="K27" s="465"/>
      <c r="L27" s="465"/>
      <c r="M27" s="465"/>
      <c r="N27" s="465"/>
      <c r="O27" s="465"/>
      <c r="P27" s="465"/>
      <c r="Q27" s="11"/>
    </row>
    <row r="28" spans="1:17" s="355" customFormat="1" ht="12.75" customHeight="1" x14ac:dyDescent="0.4">
      <c r="A28" s="11"/>
      <c r="B28" s="465"/>
      <c r="C28" s="465"/>
      <c r="D28" s="465"/>
      <c r="E28" s="465"/>
      <c r="F28" s="465"/>
      <c r="G28" s="465"/>
      <c r="H28" s="465"/>
      <c r="I28" s="465"/>
      <c r="J28" s="465"/>
      <c r="K28" s="465"/>
      <c r="L28" s="465"/>
      <c r="M28" s="465"/>
      <c r="N28" s="465"/>
      <c r="O28" s="465"/>
      <c r="P28" s="465"/>
      <c r="Q28" s="11"/>
    </row>
    <row r="29" spans="1:17" s="355" customFormat="1" ht="12.75" customHeight="1" x14ac:dyDescent="0.4">
      <c r="A29" s="11"/>
      <c r="B29" s="465"/>
      <c r="C29" s="465"/>
      <c r="D29" s="465"/>
      <c r="E29" s="465"/>
      <c r="F29" s="465"/>
      <c r="G29" s="465"/>
      <c r="H29" s="465"/>
      <c r="I29" s="465"/>
      <c r="J29" s="465"/>
      <c r="K29" s="465"/>
      <c r="L29" s="465"/>
      <c r="M29" s="465"/>
      <c r="N29" s="465"/>
      <c r="O29" s="465"/>
      <c r="P29" s="465"/>
      <c r="Q29" s="11"/>
    </row>
    <row r="30" spans="1:17" s="355" customFormat="1" ht="12.75" customHeight="1" x14ac:dyDescent="0.4">
      <c r="A30" s="11"/>
      <c r="B30" s="465"/>
      <c r="C30" s="465"/>
      <c r="D30" s="465"/>
      <c r="E30" s="465"/>
      <c r="F30" s="465"/>
      <c r="G30" s="465"/>
      <c r="H30" s="465"/>
      <c r="I30" s="465"/>
      <c r="J30" s="465"/>
      <c r="K30" s="465"/>
      <c r="L30" s="465"/>
      <c r="M30" s="465"/>
      <c r="N30" s="465"/>
      <c r="O30" s="465"/>
      <c r="P30" s="465"/>
      <c r="Q30" s="11"/>
    </row>
    <row r="31" spans="1:17" s="355" customFormat="1" ht="12.75" customHeight="1" x14ac:dyDescent="0.4">
      <c r="A31" s="11"/>
      <c r="B31" s="465"/>
      <c r="C31" s="465"/>
      <c r="D31" s="465"/>
      <c r="E31" s="465"/>
      <c r="F31" s="465"/>
      <c r="G31" s="465"/>
      <c r="H31" s="465"/>
      <c r="I31" s="465"/>
      <c r="J31" s="465"/>
      <c r="K31" s="465"/>
      <c r="L31" s="465"/>
      <c r="M31" s="465"/>
      <c r="N31" s="465"/>
      <c r="O31" s="465"/>
      <c r="P31" s="465"/>
      <c r="Q31" s="11"/>
    </row>
    <row r="32" spans="1:17" s="355" customFormat="1" ht="12.75" customHeight="1" x14ac:dyDescent="0.4">
      <c r="A32" s="11"/>
      <c r="B32" s="465"/>
      <c r="C32" s="465"/>
      <c r="D32" s="465"/>
      <c r="E32" s="465"/>
      <c r="F32" s="465"/>
      <c r="G32" s="465"/>
      <c r="H32" s="465"/>
      <c r="I32" s="465"/>
      <c r="J32" s="465"/>
      <c r="K32" s="465"/>
      <c r="L32" s="465"/>
      <c r="M32" s="465"/>
      <c r="N32" s="465"/>
      <c r="O32" s="465"/>
      <c r="P32" s="465"/>
      <c r="Q32" s="11"/>
    </row>
    <row r="33" spans="1:23" s="355" customFormat="1" ht="12.75" customHeight="1" x14ac:dyDescent="0.4">
      <c r="A33" s="11"/>
      <c r="B33" s="465"/>
      <c r="C33" s="465"/>
      <c r="D33" s="465"/>
      <c r="E33" s="465"/>
      <c r="F33" s="465"/>
      <c r="G33" s="465"/>
      <c r="H33" s="465"/>
      <c r="I33" s="465"/>
      <c r="J33" s="465"/>
      <c r="K33" s="465"/>
      <c r="L33" s="465"/>
      <c r="M33" s="465"/>
      <c r="N33" s="465"/>
      <c r="O33" s="465"/>
      <c r="P33" s="465"/>
      <c r="Q33" s="11"/>
    </row>
    <row r="34" spans="1:23" s="355" customFormat="1" ht="12.75" customHeight="1" x14ac:dyDescent="0.4">
      <c r="A34" s="11"/>
      <c r="B34" s="465"/>
      <c r="C34" s="465"/>
      <c r="D34" s="465"/>
      <c r="E34" s="465"/>
      <c r="F34" s="465"/>
      <c r="G34" s="465"/>
      <c r="H34" s="465"/>
      <c r="I34" s="465"/>
      <c r="J34" s="465"/>
      <c r="K34" s="465"/>
      <c r="L34" s="465"/>
      <c r="M34" s="465"/>
      <c r="N34" s="465"/>
      <c r="O34" s="465"/>
      <c r="P34" s="465"/>
      <c r="Q34" s="11"/>
    </row>
    <row r="35" spans="1:23" s="355" customFormat="1" ht="12.75" hidden="1" customHeight="1" x14ac:dyDescent="0.4">
      <c r="A35" s="11"/>
      <c r="B35" s="465"/>
      <c r="C35" s="465"/>
      <c r="D35" s="465"/>
      <c r="E35" s="465"/>
      <c r="F35" s="465"/>
      <c r="G35" s="465"/>
      <c r="H35" s="465"/>
      <c r="I35" s="465"/>
      <c r="J35" s="465"/>
      <c r="K35" s="465"/>
      <c r="L35" s="465"/>
      <c r="M35" s="465"/>
      <c r="N35" s="465"/>
      <c r="O35" s="465"/>
      <c r="P35" s="465"/>
      <c r="Q35" s="11"/>
    </row>
    <row r="36" spans="1:23" s="355" customFormat="1" ht="12.75" hidden="1" customHeight="1" x14ac:dyDescent="0.4">
      <c r="A36" s="11"/>
      <c r="B36" s="465"/>
      <c r="C36" s="465"/>
      <c r="D36" s="465"/>
      <c r="E36" s="465"/>
      <c r="F36" s="465"/>
      <c r="G36" s="465"/>
      <c r="H36" s="465"/>
      <c r="I36" s="465"/>
      <c r="J36" s="465"/>
      <c r="K36" s="465"/>
      <c r="L36" s="465"/>
      <c r="M36" s="465"/>
      <c r="N36" s="465"/>
      <c r="O36" s="465"/>
      <c r="P36" s="465"/>
      <c r="Q36" s="11"/>
    </row>
    <row r="37" spans="1:23" s="355" customFormat="1" ht="12.75" customHeight="1" x14ac:dyDescent="0.4">
      <c r="A37" s="11"/>
      <c r="B37" s="465"/>
      <c r="C37" s="465"/>
      <c r="D37" s="465"/>
      <c r="E37" s="465"/>
      <c r="F37" s="465"/>
      <c r="G37" s="465"/>
      <c r="H37" s="465"/>
      <c r="I37" s="465"/>
      <c r="J37" s="465"/>
      <c r="K37" s="465"/>
      <c r="L37" s="465"/>
      <c r="M37" s="465"/>
      <c r="N37" s="465"/>
      <c r="O37" s="465"/>
      <c r="P37" s="465"/>
      <c r="Q37" s="11"/>
    </row>
    <row r="38" spans="1:23" s="355" customFormat="1" ht="12.65" customHeight="1" x14ac:dyDescent="0.4">
      <c r="A38" s="11"/>
      <c r="B38" s="465"/>
      <c r="C38" s="465"/>
      <c r="D38" s="465"/>
      <c r="E38" s="465"/>
      <c r="F38" s="465"/>
      <c r="G38" s="465"/>
      <c r="H38" s="465"/>
      <c r="I38" s="465"/>
      <c r="J38" s="465"/>
      <c r="K38" s="465"/>
      <c r="L38" s="465"/>
      <c r="M38" s="465"/>
      <c r="N38" s="465"/>
      <c r="O38" s="465"/>
      <c r="P38" s="465"/>
      <c r="Q38" s="11"/>
    </row>
    <row r="39" spans="1:23" s="355" customFormat="1" ht="12.75" customHeight="1" x14ac:dyDescent="0.4">
      <c r="A39" s="11"/>
      <c r="B39" s="465"/>
      <c r="C39" s="465"/>
      <c r="D39" s="465"/>
      <c r="E39" s="465"/>
      <c r="F39" s="465"/>
      <c r="G39" s="465"/>
      <c r="H39" s="465"/>
      <c r="I39" s="465"/>
      <c r="J39" s="465"/>
      <c r="K39" s="465"/>
      <c r="L39" s="465"/>
      <c r="M39" s="465"/>
      <c r="N39" s="465"/>
      <c r="O39" s="465"/>
      <c r="P39" s="465"/>
      <c r="Q39" s="11"/>
    </row>
    <row r="40" spans="1:23" ht="12.75" customHeight="1" thickBot="1" x14ac:dyDescent="0.45">
      <c r="A40" s="11"/>
      <c r="B40" s="465"/>
      <c r="C40" s="465"/>
      <c r="D40" s="465"/>
      <c r="E40" s="465"/>
      <c r="F40" s="465"/>
      <c r="G40" s="465"/>
      <c r="H40" s="465"/>
      <c r="I40" s="465"/>
      <c r="J40" s="465"/>
      <c r="K40" s="465"/>
      <c r="L40" s="465"/>
      <c r="M40" s="465"/>
      <c r="N40" s="465"/>
      <c r="O40" s="465"/>
      <c r="P40" s="465"/>
      <c r="Q40" s="11"/>
    </row>
    <row r="41" spans="1:23" s="198" customFormat="1" ht="15.75" hidden="1" customHeight="1" x14ac:dyDescent="0.25">
      <c r="B41" s="546" t="s">
        <v>18</v>
      </c>
      <c r="C41" s="547"/>
      <c r="D41" s="547"/>
      <c r="E41" s="547"/>
      <c r="F41" s="548"/>
      <c r="G41" s="170"/>
      <c r="H41" s="549"/>
      <c r="I41" s="549"/>
      <c r="J41" s="549"/>
      <c r="K41" s="549"/>
      <c r="L41" s="549"/>
      <c r="M41" s="549"/>
      <c r="N41" s="202"/>
      <c r="O41" s="202"/>
      <c r="P41" s="202"/>
      <c r="Q41" s="202"/>
      <c r="R41" s="202"/>
      <c r="S41" s="202"/>
      <c r="T41" s="202"/>
      <c r="U41" s="202"/>
      <c r="V41" s="202"/>
      <c r="W41" s="202"/>
    </row>
    <row r="42" spans="1:23" s="198" customFormat="1" ht="8.25" hidden="1" customHeight="1" x14ac:dyDescent="0.25">
      <c r="B42" s="203"/>
      <c r="C42" s="204"/>
      <c r="D42" s="205"/>
      <c r="E42" s="206"/>
      <c r="F42" s="207"/>
      <c r="G42" s="177"/>
      <c r="H42" s="177"/>
      <c r="I42" s="170"/>
      <c r="J42" s="197"/>
      <c r="K42" s="197"/>
      <c r="L42" s="189"/>
      <c r="M42" s="190"/>
      <c r="N42" s="202"/>
      <c r="O42" s="170"/>
      <c r="P42" s="522"/>
      <c r="Q42" s="202"/>
      <c r="R42" s="202"/>
      <c r="S42" s="202"/>
      <c r="T42" s="202"/>
      <c r="U42" s="202"/>
      <c r="V42" s="202"/>
      <c r="W42" s="202"/>
    </row>
    <row r="43" spans="1:23" s="198" customFormat="1" ht="15.75" hidden="1" customHeight="1" x14ac:dyDescent="0.25">
      <c r="B43" s="209"/>
      <c r="C43" s="171" t="s">
        <v>31</v>
      </c>
      <c r="D43" s="172" t="s">
        <v>32</v>
      </c>
      <c r="E43" s="173">
        <v>51</v>
      </c>
      <c r="F43" s="174" t="s">
        <v>1</v>
      </c>
      <c r="G43" s="181"/>
      <c r="H43" s="177"/>
      <c r="I43" s="170"/>
      <c r="J43" s="354"/>
      <c r="K43" s="354"/>
      <c r="L43" s="187"/>
      <c r="M43" s="210"/>
      <c r="N43" s="202"/>
      <c r="O43" s="177"/>
      <c r="P43" s="522"/>
      <c r="Q43" s="202"/>
      <c r="R43" s="202"/>
      <c r="S43" s="202"/>
      <c r="T43" s="202"/>
      <c r="U43" s="202"/>
      <c r="V43" s="202"/>
      <c r="W43" s="202"/>
    </row>
    <row r="44" spans="1:23" s="198" customFormat="1" ht="3.25" hidden="1" customHeight="1" x14ac:dyDescent="0.25">
      <c r="B44" s="209"/>
      <c r="C44" s="183"/>
      <c r="D44" s="184"/>
      <c r="E44" s="227"/>
      <c r="F44" s="174"/>
      <c r="G44" s="181"/>
      <c r="H44" s="177"/>
      <c r="I44" s="170"/>
      <c r="J44" s="354"/>
      <c r="K44" s="354"/>
      <c r="L44" s="187"/>
      <c r="M44" s="210"/>
      <c r="N44" s="202"/>
      <c r="O44" s="177"/>
      <c r="P44" s="522"/>
      <c r="Q44" s="202"/>
      <c r="R44" s="202"/>
      <c r="S44" s="202"/>
      <c r="T44" s="202"/>
      <c r="U44" s="202"/>
      <c r="V44" s="202"/>
      <c r="W44" s="202"/>
    </row>
    <row r="45" spans="1:23" s="198" customFormat="1" ht="15.75" hidden="1" customHeight="1" x14ac:dyDescent="0.25">
      <c r="B45" s="209"/>
      <c r="C45" s="171" t="s">
        <v>89</v>
      </c>
      <c r="D45" s="172" t="s">
        <v>90</v>
      </c>
      <c r="E45" s="173">
        <v>59</v>
      </c>
      <c r="F45" s="174" t="s">
        <v>1</v>
      </c>
      <c r="G45" s="181"/>
      <c r="H45" s="177"/>
      <c r="I45" s="170"/>
      <c r="J45" s="354"/>
      <c r="K45" s="354"/>
      <c r="L45" s="187"/>
      <c r="M45" s="210"/>
      <c r="N45" s="202"/>
      <c r="O45" s="177"/>
      <c r="P45" s="522"/>
      <c r="Q45" s="202"/>
      <c r="R45" s="202"/>
      <c r="S45" s="202"/>
      <c r="T45" s="202"/>
      <c r="U45" s="202"/>
      <c r="V45" s="202"/>
      <c r="W45" s="202"/>
    </row>
    <row r="46" spans="1:23" s="198" customFormat="1" ht="3.25" hidden="1" customHeight="1" x14ac:dyDescent="0.25">
      <c r="B46" s="209"/>
      <c r="C46" s="183"/>
      <c r="D46" s="184"/>
      <c r="E46" s="185"/>
      <c r="F46" s="174"/>
      <c r="G46" s="181"/>
      <c r="H46" s="177"/>
      <c r="I46" s="170"/>
      <c r="J46" s="354"/>
      <c r="K46" s="354"/>
      <c r="L46" s="187"/>
      <c r="M46" s="190"/>
      <c r="N46" s="202"/>
      <c r="O46" s="181"/>
      <c r="P46" s="522"/>
      <c r="Q46" s="202"/>
      <c r="R46" s="202"/>
      <c r="S46" s="202"/>
      <c r="T46" s="202"/>
      <c r="U46" s="202"/>
      <c r="V46" s="202"/>
      <c r="W46" s="202"/>
    </row>
    <row r="47" spans="1:23" s="198" customFormat="1" ht="15.5" hidden="1" x14ac:dyDescent="0.25">
      <c r="B47" s="209"/>
      <c r="C47" s="171" t="s">
        <v>30</v>
      </c>
      <c r="D47" s="172" t="s">
        <v>23</v>
      </c>
      <c r="E47" s="173">
        <v>35</v>
      </c>
      <c r="F47" s="174" t="s">
        <v>1</v>
      </c>
      <c r="G47" s="181"/>
      <c r="H47" s="177"/>
      <c r="I47" s="170"/>
      <c r="J47" s="354"/>
      <c r="K47" s="354"/>
      <c r="L47" s="187"/>
      <c r="M47" s="210"/>
      <c r="N47" s="202"/>
      <c r="O47" s="354"/>
      <c r="P47" s="522"/>
      <c r="Q47" s="202"/>
      <c r="R47" s="202"/>
      <c r="S47" s="202"/>
      <c r="T47" s="202"/>
      <c r="U47" s="202"/>
      <c r="V47" s="202"/>
      <c r="W47" s="202"/>
    </row>
    <row r="48" spans="1:23" s="198" customFormat="1" ht="3.25" hidden="1" customHeight="1" x14ac:dyDescent="0.25">
      <c r="B48" s="209"/>
      <c r="C48" s="183"/>
      <c r="D48" s="184"/>
      <c r="E48" s="185"/>
      <c r="F48" s="174"/>
      <c r="G48" s="181"/>
      <c r="H48" s="177"/>
      <c r="I48" s="170"/>
      <c r="J48" s="354"/>
      <c r="K48" s="354"/>
      <c r="L48" s="187"/>
      <c r="M48" s="190"/>
      <c r="N48" s="202"/>
      <c r="O48" s="181"/>
      <c r="P48" s="522"/>
      <c r="Q48" s="202"/>
      <c r="R48" s="202"/>
      <c r="S48" s="202"/>
      <c r="T48" s="202"/>
      <c r="U48" s="202"/>
      <c r="V48" s="202"/>
      <c r="W48" s="202"/>
    </row>
    <row r="49" spans="2:23" s="198" customFormat="1" ht="15.75" hidden="1" customHeight="1" x14ac:dyDescent="0.25">
      <c r="B49" s="209"/>
      <c r="C49" s="171" t="s">
        <v>50</v>
      </c>
      <c r="D49" s="172" t="s">
        <v>368</v>
      </c>
      <c r="E49" s="173">
        <v>40</v>
      </c>
      <c r="F49" s="174" t="s">
        <v>1</v>
      </c>
      <c r="G49" s="181"/>
      <c r="H49" s="177"/>
      <c r="I49" s="170"/>
      <c r="J49" s="354"/>
      <c r="K49" s="354"/>
      <c r="L49" s="187"/>
      <c r="M49" s="190"/>
      <c r="N49" s="202"/>
      <c r="O49" s="181"/>
      <c r="P49" s="522"/>
      <c r="Q49" s="202"/>
      <c r="R49" s="202"/>
      <c r="S49" s="202"/>
      <c r="T49" s="202"/>
      <c r="U49" s="202"/>
      <c r="V49" s="202"/>
      <c r="W49" s="202"/>
    </row>
    <row r="50" spans="2:23" s="198" customFormat="1" ht="3.25" hidden="1" customHeight="1" x14ac:dyDescent="0.25">
      <c r="B50" s="209"/>
      <c r="C50" s="183"/>
      <c r="D50" s="184"/>
      <c r="E50" s="185"/>
      <c r="F50" s="174"/>
      <c r="G50" s="181"/>
      <c r="H50" s="177"/>
      <c r="I50" s="170"/>
      <c r="J50" s="354"/>
      <c r="K50" s="354"/>
      <c r="L50" s="187"/>
      <c r="M50" s="190"/>
      <c r="N50" s="202"/>
      <c r="O50" s="181"/>
      <c r="P50" s="522"/>
      <c r="Q50" s="202"/>
      <c r="R50" s="202"/>
      <c r="S50" s="202"/>
      <c r="T50" s="202"/>
      <c r="U50" s="202"/>
      <c r="V50" s="202"/>
      <c r="W50" s="202"/>
    </row>
    <row r="51" spans="2:23" s="198" customFormat="1" ht="15.5" hidden="1" x14ac:dyDescent="0.25">
      <c r="B51" s="209"/>
      <c r="C51" s="171" t="s">
        <v>21</v>
      </c>
      <c r="D51" s="186" t="s">
        <v>22</v>
      </c>
      <c r="E51" s="173">
        <v>3</v>
      </c>
      <c r="F51" s="174" t="s">
        <v>1</v>
      </c>
      <c r="G51" s="181"/>
      <c r="H51" s="177"/>
      <c r="I51" s="170"/>
      <c r="J51" s="211"/>
      <c r="K51" s="211"/>
      <c r="L51" s="187"/>
      <c r="M51" s="210"/>
      <c r="N51" s="202"/>
      <c r="O51" s="354"/>
      <c r="P51" s="522"/>
      <c r="Q51" s="202"/>
      <c r="R51" s="202"/>
      <c r="S51" s="202"/>
      <c r="T51" s="202"/>
      <c r="U51" s="202"/>
      <c r="V51" s="202"/>
      <c r="W51" s="202"/>
    </row>
    <row r="52" spans="2:23" s="198" customFormat="1" ht="3.25" hidden="1" customHeight="1" x14ac:dyDescent="0.25">
      <c r="B52" s="209"/>
      <c r="C52" s="183"/>
      <c r="D52" s="184"/>
      <c r="E52" s="185"/>
      <c r="F52" s="174"/>
      <c r="G52" s="181"/>
      <c r="H52" s="177"/>
      <c r="I52" s="170"/>
      <c r="J52" s="354"/>
      <c r="K52" s="354"/>
      <c r="L52" s="187"/>
      <c r="M52" s="190"/>
      <c r="N52" s="202"/>
      <c r="O52" s="181"/>
      <c r="P52" s="522"/>
      <c r="Q52" s="202"/>
      <c r="R52" s="202"/>
      <c r="S52" s="202"/>
      <c r="T52" s="202"/>
      <c r="U52" s="202"/>
      <c r="V52" s="202"/>
      <c r="W52" s="202"/>
    </row>
    <row r="53" spans="2:23" s="198" customFormat="1" ht="15.5" hidden="1" x14ac:dyDescent="0.25">
      <c r="B53" s="209"/>
      <c r="C53" s="171" t="s">
        <v>29</v>
      </c>
      <c r="D53" s="186" t="s">
        <v>24</v>
      </c>
      <c r="E53" s="173">
        <v>3</v>
      </c>
      <c r="F53" s="174" t="s">
        <v>1</v>
      </c>
      <c r="G53" s="181"/>
      <c r="H53" s="177"/>
      <c r="I53" s="177"/>
      <c r="J53" s="177"/>
      <c r="K53" s="177"/>
      <c r="L53" s="177"/>
      <c r="M53" s="177"/>
      <c r="N53" s="202"/>
      <c r="O53" s="354"/>
      <c r="P53" s="522"/>
      <c r="Q53" s="202"/>
      <c r="R53" s="202"/>
      <c r="S53" s="202"/>
      <c r="T53" s="202"/>
      <c r="U53" s="202"/>
      <c r="V53" s="202"/>
      <c r="W53" s="202"/>
    </row>
    <row r="54" spans="2:23" s="198" customFormat="1" ht="3.25" hidden="1" customHeight="1" x14ac:dyDescent="0.25">
      <c r="B54" s="209"/>
      <c r="C54" s="171"/>
      <c r="D54" s="186"/>
      <c r="E54" s="173"/>
      <c r="F54" s="174"/>
      <c r="G54" s="181"/>
      <c r="H54" s="177"/>
      <c r="I54" s="177"/>
      <c r="J54" s="177"/>
      <c r="K54" s="177"/>
      <c r="L54" s="177"/>
      <c r="M54" s="177"/>
      <c r="N54" s="202"/>
      <c r="O54" s="354"/>
      <c r="P54" s="352"/>
      <c r="Q54" s="202"/>
      <c r="R54" s="202"/>
      <c r="S54" s="202"/>
      <c r="T54" s="202"/>
      <c r="U54" s="202"/>
      <c r="V54" s="202"/>
      <c r="W54" s="202"/>
    </row>
    <row r="55" spans="2:23" s="198" customFormat="1" ht="15.5" hidden="1" x14ac:dyDescent="0.25">
      <c r="B55" s="209"/>
      <c r="C55" s="171"/>
      <c r="D55" s="186" t="s">
        <v>80</v>
      </c>
      <c r="E55" s="173">
        <v>330</v>
      </c>
      <c r="F55" s="174" t="s">
        <v>1</v>
      </c>
      <c r="G55" s="181"/>
      <c r="H55" s="177"/>
      <c r="I55" s="177"/>
      <c r="J55" s="177"/>
      <c r="K55" s="177"/>
      <c r="L55" s="177"/>
      <c r="M55" s="177"/>
      <c r="N55" s="202"/>
      <c r="O55" s="354"/>
      <c r="P55" s="352"/>
      <c r="Q55" s="202"/>
      <c r="R55" s="202"/>
      <c r="S55" s="202"/>
      <c r="T55" s="202"/>
      <c r="U55" s="202"/>
      <c r="V55" s="202"/>
      <c r="W55" s="202"/>
    </row>
    <row r="56" spans="2:23" s="198" customFormat="1" ht="3.25" hidden="1" customHeight="1" x14ac:dyDescent="0.25">
      <c r="B56" s="209"/>
      <c r="C56" s="183"/>
      <c r="D56" s="360"/>
      <c r="E56" s="227"/>
      <c r="F56" s="174"/>
      <c r="G56" s="181"/>
      <c r="H56" s="177"/>
      <c r="I56" s="177"/>
      <c r="J56" s="177"/>
      <c r="K56" s="177"/>
      <c r="L56" s="177"/>
      <c r="M56" s="177"/>
      <c r="N56" s="202"/>
      <c r="O56" s="354"/>
      <c r="P56" s="352"/>
      <c r="Q56" s="202"/>
      <c r="R56" s="202"/>
      <c r="S56" s="202"/>
      <c r="T56" s="202"/>
      <c r="U56" s="202"/>
      <c r="V56" s="202"/>
      <c r="W56" s="202"/>
    </row>
    <row r="57" spans="2:23" s="198" customFormat="1" ht="15.5" hidden="1" x14ac:dyDescent="0.25">
      <c r="B57" s="209"/>
      <c r="C57" s="171"/>
      <c r="D57" s="186" t="s">
        <v>81</v>
      </c>
      <c r="E57" s="173">
        <f>$E$55-$E$47</f>
        <v>295</v>
      </c>
      <c r="F57" s="174" t="s">
        <v>1</v>
      </c>
      <c r="G57" s="181"/>
      <c r="H57" s="177"/>
      <c r="I57" s="177"/>
      <c r="J57" s="177"/>
      <c r="K57" s="177"/>
      <c r="L57" s="177"/>
      <c r="M57" s="177"/>
      <c r="N57" s="202"/>
      <c r="O57" s="354"/>
      <c r="P57" s="352"/>
      <c r="Q57" s="202"/>
      <c r="R57" s="202"/>
      <c r="S57" s="202"/>
      <c r="T57" s="202"/>
      <c r="U57" s="202"/>
      <c r="V57" s="202"/>
      <c r="W57" s="202"/>
    </row>
    <row r="58" spans="2:23" s="158" customFormat="1" ht="8.25" hidden="1" customHeight="1" x14ac:dyDescent="0.35">
      <c r="B58" s="212"/>
      <c r="C58" s="183"/>
      <c r="D58" s="213"/>
      <c r="E58" s="214"/>
      <c r="F58" s="215"/>
      <c r="G58" s="177"/>
      <c r="H58" s="177"/>
      <c r="I58" s="177"/>
      <c r="J58" s="177"/>
      <c r="K58" s="177"/>
      <c r="L58" s="177"/>
      <c r="M58" s="177"/>
      <c r="N58" s="160"/>
      <c r="O58" s="160"/>
      <c r="P58" s="160"/>
      <c r="Q58" s="160"/>
      <c r="R58" s="160"/>
      <c r="S58" s="160"/>
      <c r="T58" s="160"/>
      <c r="U58" s="160"/>
      <c r="V58" s="160"/>
      <c r="W58" s="160"/>
    </row>
    <row r="59" spans="2:23" s="46" customFormat="1" ht="8.15" hidden="1" customHeight="1" thickBot="1" x14ac:dyDescent="0.4">
      <c r="B59" s="16"/>
      <c r="C59" s="30"/>
      <c r="D59" s="113"/>
      <c r="E59" s="18"/>
      <c r="F59" s="114"/>
      <c r="G59" s="20"/>
      <c r="H59" s="16"/>
      <c r="I59" s="16"/>
      <c r="J59" s="16"/>
      <c r="K59" s="16"/>
      <c r="L59" s="16"/>
      <c r="M59" s="16"/>
      <c r="N59" s="51"/>
      <c r="O59" s="51"/>
      <c r="P59" s="51"/>
      <c r="Q59" s="51"/>
      <c r="R59" s="51"/>
      <c r="S59" s="51"/>
      <c r="T59" s="51"/>
      <c r="U59" s="51"/>
      <c r="V59" s="51"/>
      <c r="W59" s="51"/>
    </row>
    <row r="60" spans="2:23" s="46" customFormat="1" ht="15.75" customHeight="1" thickBot="1" x14ac:dyDescent="0.4">
      <c r="B60" s="449" t="str">
        <f>Übersetzungstabelle!$A$28</f>
        <v>Benutzer-Eingabe</v>
      </c>
      <c r="C60" s="450"/>
      <c r="D60" s="450"/>
      <c r="E60" s="450"/>
      <c r="F60" s="451"/>
      <c r="G60" s="156"/>
      <c r="H60" s="452" t="str">
        <f>Übersetzungstabelle!$A$54</f>
        <v>Auto-Berechnung Glasmaße und Profillänge</v>
      </c>
      <c r="I60" s="453"/>
      <c r="J60" s="453"/>
      <c r="K60" s="453"/>
      <c r="L60" s="453"/>
      <c r="M60" s="454"/>
      <c r="N60" s="51"/>
      <c r="O60" s="120"/>
      <c r="P60" s="129" t="str">
        <f>Übersetzungstabelle!$A$96</f>
        <v>Legende</v>
      </c>
      <c r="Q60" s="51"/>
      <c r="R60" s="51"/>
      <c r="S60" s="51"/>
      <c r="T60" s="51"/>
      <c r="U60" s="51"/>
      <c r="V60" s="51"/>
      <c r="W60" s="51"/>
    </row>
    <row r="61" spans="2:23" s="46" customFormat="1" ht="8.25" customHeight="1" x14ac:dyDescent="0.35">
      <c r="B61" s="59"/>
      <c r="C61" s="93"/>
      <c r="D61" s="94"/>
      <c r="E61" s="65"/>
      <c r="F61" s="66"/>
      <c r="G61" s="62"/>
      <c r="H61" s="235"/>
      <c r="I61" s="88"/>
      <c r="J61" s="105"/>
      <c r="K61" s="105"/>
      <c r="L61" s="85"/>
      <c r="M61" s="237"/>
      <c r="N61" s="51"/>
      <c r="O61" s="147"/>
      <c r="P61" s="127"/>
      <c r="Q61" s="51"/>
      <c r="R61" s="51"/>
      <c r="S61" s="51"/>
      <c r="T61" s="51"/>
      <c r="U61" s="51"/>
      <c r="V61" s="51"/>
      <c r="W61" s="51"/>
    </row>
    <row r="62" spans="2:23" s="46" customFormat="1" ht="15.75" customHeight="1" x14ac:dyDescent="0.35">
      <c r="B62" s="60"/>
      <c r="C62" s="86" t="s">
        <v>0</v>
      </c>
      <c r="D62" s="87" t="str">
        <f>Übersetzungstabelle!$A$36</f>
        <v>Lichte Weite (bauseits)</v>
      </c>
      <c r="E62" s="27">
        <v>1000</v>
      </c>
      <c r="F62" s="19" t="s">
        <v>1</v>
      </c>
      <c r="G62" s="67"/>
      <c r="H62" s="235"/>
      <c r="I62" s="86" t="s">
        <v>14</v>
      </c>
      <c r="J62" s="455" t="str">
        <f>Übersetzungstabelle!$A$58</f>
        <v>Glashöhe Schiebeflügel</v>
      </c>
      <c r="K62" s="456"/>
      <c r="L62" s="106">
        <f>E64-E43</f>
        <v>1949</v>
      </c>
      <c r="M62" s="239" t="s">
        <v>1</v>
      </c>
      <c r="N62" s="51"/>
      <c r="O62" s="29"/>
      <c r="P62" s="457" t="str">
        <f>Übersetzungstabelle!$A$97</f>
        <v>H = Systemhöhe
HS = Glashöhe Schiebeflügel
HP = Höhe Profil
LS = Länge Laufschiene/Blende
LK = Länge Anschlag-/Schließkasten
LW = Lichte Weite (bauseits)
LWt = Lichte Weite (Türdurchgang)
WS = Glasbreite Schiebeflügel (mit Griff)
WSZ = Zusatzbreite Schiebeflügel für Griff</v>
      </c>
      <c r="Q62" s="51"/>
      <c r="R62" s="51"/>
      <c r="S62" s="51"/>
      <c r="T62" s="51"/>
      <c r="U62" s="51"/>
      <c r="V62" s="51"/>
      <c r="W62" s="51"/>
    </row>
    <row r="63" spans="2:23" s="46" customFormat="1" ht="3.25" customHeight="1" x14ac:dyDescent="0.35">
      <c r="B63" s="60"/>
      <c r="C63" s="88"/>
      <c r="D63" s="54"/>
      <c r="E63" s="96"/>
      <c r="F63" s="19"/>
      <c r="G63" s="62"/>
      <c r="H63" s="235"/>
      <c r="I63" s="88"/>
      <c r="J63" s="126"/>
      <c r="K63" s="126"/>
      <c r="L63" s="96"/>
      <c r="M63" s="239"/>
      <c r="N63" s="51"/>
      <c r="O63" s="35"/>
      <c r="P63" s="457"/>
      <c r="Q63" s="51"/>
      <c r="R63" s="51"/>
      <c r="S63" s="51"/>
      <c r="T63" s="51"/>
      <c r="U63" s="51"/>
      <c r="V63" s="51"/>
      <c r="W63" s="51"/>
    </row>
    <row r="64" spans="2:23" s="46" customFormat="1" ht="15.5" x14ac:dyDescent="0.35">
      <c r="B64" s="60"/>
      <c r="C64" s="86" t="s">
        <v>11</v>
      </c>
      <c r="D64" s="87" t="str">
        <f>Übersetzungstabelle!$A$37</f>
        <v>Systemhöhe</v>
      </c>
      <c r="E64" s="27">
        <v>2000</v>
      </c>
      <c r="F64" s="19" t="s">
        <v>1</v>
      </c>
      <c r="G64" s="67"/>
      <c r="H64" s="235"/>
      <c r="I64" s="86" t="s">
        <v>15</v>
      </c>
      <c r="J64" s="455" t="str">
        <f>Übersetzungstabelle!$A$60</f>
        <v>Glasbreite Schiebeflügel</v>
      </c>
      <c r="K64" s="456"/>
      <c r="L64" s="106">
        <f>E62+E47</f>
        <v>1035</v>
      </c>
      <c r="M64" s="239" t="s">
        <v>1</v>
      </c>
      <c r="N64" s="51"/>
      <c r="O64" s="36"/>
      <c r="P64" s="457"/>
      <c r="Q64" s="51"/>
      <c r="R64" s="51"/>
      <c r="S64" s="51"/>
      <c r="T64" s="51"/>
      <c r="U64" s="51"/>
      <c r="V64" s="51"/>
      <c r="W64" s="51"/>
    </row>
    <row r="65" spans="2:23" s="46" customFormat="1" ht="3.25" customHeight="1" x14ac:dyDescent="0.35">
      <c r="B65" s="60"/>
      <c r="C65" s="90"/>
      <c r="D65" s="98"/>
      <c r="E65" s="99"/>
      <c r="F65" s="19"/>
      <c r="G65" s="67"/>
      <c r="H65" s="235"/>
      <c r="I65" s="54"/>
      <c r="J65" s="126"/>
      <c r="K65" s="126"/>
      <c r="L65" s="96"/>
      <c r="M65" s="239"/>
      <c r="N65" s="51"/>
      <c r="O65" s="35"/>
      <c r="P65" s="457"/>
      <c r="Q65" s="51"/>
      <c r="R65" s="51"/>
      <c r="S65" s="51"/>
      <c r="T65" s="51"/>
      <c r="U65" s="51"/>
      <c r="V65" s="51"/>
      <c r="W65" s="51"/>
    </row>
    <row r="66" spans="2:23" s="46" customFormat="1" ht="15.5" x14ac:dyDescent="0.35">
      <c r="B66" s="60"/>
      <c r="C66" s="100"/>
      <c r="D66" s="101" t="str">
        <f>Übersetzungstabelle!$A$38</f>
        <v>Glasstärke Schiebeflügel</v>
      </c>
      <c r="E66" s="42">
        <v>10</v>
      </c>
      <c r="F66" s="19" t="s">
        <v>1</v>
      </c>
      <c r="G66" s="67"/>
      <c r="H66" s="235"/>
      <c r="I66" s="86" t="s">
        <v>17</v>
      </c>
      <c r="J66" s="459" t="str">
        <f>Übersetzungstabelle!$A$62</f>
        <v>Länge Laufschiene/Blende</v>
      </c>
      <c r="K66" s="460"/>
      <c r="L66" s="106">
        <f>2*L64-E47-E68+E53+E49</f>
        <v>1978</v>
      </c>
      <c r="M66" s="237" t="s">
        <v>1</v>
      </c>
      <c r="N66" s="51"/>
      <c r="O66" s="36"/>
      <c r="P66" s="457"/>
      <c r="Q66" s="51"/>
      <c r="R66" s="51"/>
      <c r="S66" s="51"/>
      <c r="T66" s="51"/>
      <c r="U66" s="51"/>
      <c r="V66" s="51"/>
      <c r="W66" s="51"/>
    </row>
    <row r="67" spans="2:23" s="46" customFormat="1" ht="3.25" customHeight="1" x14ac:dyDescent="0.35">
      <c r="B67" s="60"/>
      <c r="C67" s="356"/>
      <c r="D67" s="356"/>
      <c r="E67" s="357"/>
      <c r="F67" s="19"/>
      <c r="G67" s="67"/>
      <c r="H67" s="235"/>
      <c r="I67" s="88"/>
      <c r="J67" s="358"/>
      <c r="K67" s="358"/>
      <c r="L67" s="96"/>
      <c r="M67" s="237"/>
      <c r="N67" s="51"/>
      <c r="O67" s="36"/>
      <c r="P67" s="457"/>
      <c r="Q67" s="51"/>
      <c r="R67" s="51"/>
      <c r="S67" s="51"/>
      <c r="T67" s="51"/>
      <c r="U67" s="51"/>
      <c r="V67" s="51"/>
      <c r="W67" s="51"/>
    </row>
    <row r="68" spans="2:23" s="46" customFormat="1" ht="15.5" x14ac:dyDescent="0.35">
      <c r="B68" s="60"/>
      <c r="C68" s="385" t="s">
        <v>13</v>
      </c>
      <c r="D68" s="542" t="str">
        <f>Übersetzungstabelle!$A$41</f>
        <v>Zusatzbreite Schiebeflügel
für Griff</v>
      </c>
      <c r="E68" s="386">
        <v>100</v>
      </c>
      <c r="F68" s="19" t="s">
        <v>1</v>
      </c>
      <c r="G68" s="67"/>
      <c r="H68" s="235"/>
      <c r="I68" s="86" t="s">
        <v>87</v>
      </c>
      <c r="J68" s="459" t="str">
        <f>Übersetzungstabelle!$A$64</f>
        <v>Länge Anschlag-/Schließkasten</v>
      </c>
      <c r="K68" s="460"/>
      <c r="L68" s="106">
        <f>E64-E45</f>
        <v>1941</v>
      </c>
      <c r="M68" s="237" t="s">
        <v>1</v>
      </c>
      <c r="N68" s="51"/>
      <c r="O68" s="36"/>
      <c r="P68" s="457"/>
      <c r="Q68" s="51"/>
      <c r="R68" s="51"/>
      <c r="S68" s="51"/>
      <c r="T68" s="51"/>
      <c r="U68" s="51"/>
      <c r="V68" s="51"/>
      <c r="W68" s="51"/>
    </row>
    <row r="69" spans="2:23" s="46" customFormat="1" ht="15.5" x14ac:dyDescent="0.35">
      <c r="B69" s="60"/>
      <c r="C69" s="88"/>
      <c r="D69" s="543"/>
      <c r="E69" s="394"/>
      <c r="F69" s="19"/>
      <c r="G69" s="67"/>
      <c r="H69" s="235"/>
      <c r="I69" s="504" t="str">
        <f>IF(OR($L$66&gt;4996,$L$68&gt;4996),Übersetzungstabelle!$A$75,"")</f>
        <v/>
      </c>
      <c r="J69" s="504"/>
      <c r="K69" s="504"/>
      <c r="L69" s="504"/>
      <c r="M69" s="237"/>
      <c r="N69" s="51"/>
      <c r="O69" s="36"/>
      <c r="P69" s="457"/>
      <c r="Q69" s="51"/>
      <c r="R69" s="51"/>
      <c r="S69" s="51"/>
      <c r="T69" s="51"/>
      <c r="U69" s="51"/>
      <c r="V69" s="51"/>
      <c r="W69" s="51"/>
    </row>
    <row r="70" spans="2:23" s="46" customFormat="1" ht="3.25" customHeight="1" x14ac:dyDescent="0.35">
      <c r="B70" s="60"/>
      <c r="C70" s="88"/>
      <c r="D70" s="102"/>
      <c r="E70" s="103"/>
      <c r="F70" s="19"/>
      <c r="G70" s="67"/>
      <c r="H70" s="235"/>
      <c r="I70" s="88"/>
      <c r="J70" s="358"/>
      <c r="K70" s="358"/>
      <c r="L70" s="96"/>
      <c r="M70" s="237"/>
      <c r="N70" s="51"/>
      <c r="O70" s="36"/>
      <c r="P70" s="457"/>
      <c r="Q70" s="51"/>
      <c r="R70" s="51"/>
      <c r="S70" s="51"/>
      <c r="T70" s="51"/>
      <c r="U70" s="51"/>
      <c r="V70" s="51"/>
      <c r="W70" s="51"/>
    </row>
    <row r="71" spans="2:23" s="46" customFormat="1" ht="15.5" x14ac:dyDescent="0.35">
      <c r="B71" s="60"/>
      <c r="C71" s="100"/>
      <c r="D71" s="101" t="str">
        <f>Übersetzungstabelle!$A$43</f>
        <v>Gewicht Griff</v>
      </c>
      <c r="E71" s="43">
        <v>0.4</v>
      </c>
      <c r="F71" s="19" t="s">
        <v>5</v>
      </c>
      <c r="G71" s="67"/>
      <c r="H71" s="235"/>
      <c r="I71" s="345" t="str">
        <f>Übersetzungstabelle!$A$73</f>
        <v>Zur Information:</v>
      </c>
      <c r="J71" s="345"/>
      <c r="K71" s="345"/>
      <c r="L71" s="345"/>
      <c r="M71" s="239"/>
      <c r="N71" s="51"/>
      <c r="O71" s="36"/>
      <c r="P71" s="457"/>
      <c r="Q71" s="51"/>
      <c r="R71" s="51"/>
      <c r="S71" s="51"/>
      <c r="T71" s="51"/>
      <c r="U71" s="51"/>
      <c r="V71" s="51"/>
      <c r="W71" s="51"/>
    </row>
    <row r="72" spans="2:23" s="46" customFormat="1" ht="3.25" customHeight="1" x14ac:dyDescent="0.35">
      <c r="B72" s="60"/>
      <c r="C72" s="88"/>
      <c r="D72" s="102"/>
      <c r="E72" s="103"/>
      <c r="F72" s="19"/>
      <c r="G72" s="67"/>
      <c r="H72" s="235"/>
      <c r="I72" s="16"/>
      <c r="J72" s="17"/>
      <c r="K72" s="17"/>
      <c r="L72" s="31"/>
      <c r="M72" s="239"/>
      <c r="N72" s="51"/>
      <c r="O72" s="35"/>
      <c r="P72" s="457"/>
      <c r="Q72" s="51"/>
      <c r="R72" s="51"/>
      <c r="S72" s="51"/>
      <c r="T72" s="51"/>
      <c r="U72" s="51"/>
      <c r="V72" s="51"/>
      <c r="W72" s="51"/>
    </row>
    <row r="73" spans="2:23" s="46" customFormat="1" ht="15.75" customHeight="1" x14ac:dyDescent="0.35">
      <c r="B73" s="60"/>
      <c r="F73" s="19"/>
      <c r="G73" s="67"/>
      <c r="H73" s="235"/>
      <c r="I73" s="44" t="s">
        <v>62</v>
      </c>
      <c r="J73" s="447" t="str">
        <f>Übersetzungstabelle!$A$74</f>
        <v>Lichte Weite (Türdurchgang)</v>
      </c>
      <c r="K73" s="448"/>
      <c r="L73" s="45">
        <f>E62-E68</f>
        <v>900</v>
      </c>
      <c r="M73" s="239" t="s">
        <v>1</v>
      </c>
      <c r="N73" s="51"/>
      <c r="O73" s="36"/>
      <c r="P73" s="457"/>
      <c r="Q73" s="51"/>
      <c r="R73" s="51"/>
      <c r="S73" s="51"/>
      <c r="T73" s="51"/>
      <c r="U73" s="51"/>
      <c r="V73" s="51"/>
      <c r="W73" s="51"/>
    </row>
    <row r="74" spans="2:23" s="46" customFormat="1" ht="8.25" customHeight="1" thickBot="1" x14ac:dyDescent="0.4">
      <c r="B74" s="75"/>
      <c r="C74" s="90"/>
      <c r="D74" s="98"/>
      <c r="E74" s="99"/>
      <c r="F74" s="50"/>
      <c r="G74" s="67"/>
      <c r="H74" s="240"/>
      <c r="I74" s="241"/>
      <c r="J74" s="241"/>
      <c r="K74" s="241"/>
      <c r="L74" s="241"/>
      <c r="M74" s="243"/>
      <c r="N74" s="51"/>
      <c r="O74" s="52"/>
      <c r="P74" s="458"/>
      <c r="Q74" s="51"/>
      <c r="R74" s="51"/>
      <c r="S74" s="51"/>
      <c r="T74" s="51"/>
      <c r="U74" s="51"/>
      <c r="V74" s="51"/>
      <c r="W74" s="51"/>
    </row>
    <row r="75" spans="2:23" s="54" customFormat="1" ht="8.25" customHeight="1" x14ac:dyDescent="0.35">
      <c r="D75" s="84"/>
      <c r="E75" s="108"/>
      <c r="F75" s="109"/>
      <c r="G75" s="62"/>
      <c r="N75" s="51"/>
      <c r="O75" s="51"/>
      <c r="P75" s="51"/>
      <c r="Q75" s="51"/>
      <c r="R75" s="51"/>
      <c r="S75" s="51"/>
      <c r="T75" s="51"/>
      <c r="U75" s="51"/>
      <c r="V75" s="51"/>
      <c r="W75" s="51"/>
    </row>
    <row r="76" spans="2:23" s="46" customFormat="1" ht="15.5" x14ac:dyDescent="0.35">
      <c r="B76" s="443" t="str">
        <f>Übersetzungstabelle!A$51</f>
        <v>Formeln</v>
      </c>
      <c r="C76" s="444"/>
      <c r="D76" s="444"/>
      <c r="E76" s="444"/>
      <c r="F76" s="445"/>
      <c r="G76" s="156"/>
      <c r="H76" s="526" t="str">
        <f>Übersetzungstabelle!$A$83</f>
        <v>Überprüfung Flügelgewicht, Aspektverhältnis und
Mindestflügelbreite</v>
      </c>
      <c r="I76" s="527"/>
      <c r="J76" s="527"/>
      <c r="K76" s="527"/>
      <c r="L76" s="527"/>
      <c r="M76" s="528"/>
      <c r="N76" s="51"/>
      <c r="O76" s="120"/>
      <c r="P76" s="129" t="str">
        <f>Übersetzungstabelle!$A$105</f>
        <v>Hinweis</v>
      </c>
      <c r="Q76" s="51"/>
      <c r="R76" s="51"/>
      <c r="S76" s="51"/>
      <c r="T76" s="51"/>
      <c r="U76" s="51"/>
      <c r="V76" s="51"/>
      <c r="W76" s="51"/>
    </row>
    <row r="77" spans="2:23" s="46" customFormat="1" ht="15.5" x14ac:dyDescent="0.35">
      <c r="B77" s="24"/>
      <c r="C77" s="379"/>
      <c r="D77" s="379"/>
      <c r="E77" s="379"/>
      <c r="F77" s="387"/>
      <c r="G77" s="156"/>
      <c r="H77" s="529"/>
      <c r="I77" s="530"/>
      <c r="J77" s="530"/>
      <c r="K77" s="530"/>
      <c r="L77" s="530"/>
      <c r="M77" s="531"/>
      <c r="N77" s="51"/>
      <c r="O77" s="248"/>
      <c r="P77" s="388"/>
      <c r="Q77" s="51"/>
      <c r="R77" s="51"/>
      <c r="S77" s="51"/>
      <c r="T77" s="51"/>
      <c r="U77" s="51"/>
      <c r="V77" s="51"/>
      <c r="W77" s="51"/>
    </row>
    <row r="78" spans="2:23" s="46" customFormat="1" ht="8.25" customHeight="1" x14ac:dyDescent="0.35">
      <c r="B78" s="60"/>
      <c r="C78" s="54"/>
      <c r="D78" s="54"/>
      <c r="E78" s="54"/>
      <c r="F78" s="61"/>
      <c r="G78" s="62"/>
      <c r="H78" s="59"/>
      <c r="I78" s="63"/>
      <c r="J78" s="64"/>
      <c r="K78" s="64"/>
      <c r="L78" s="65"/>
      <c r="M78" s="66"/>
      <c r="N78" s="51"/>
      <c r="O78" s="60"/>
      <c r="P78" s="153"/>
      <c r="Q78" s="51"/>
      <c r="R78" s="51"/>
      <c r="S78" s="51"/>
      <c r="T78" s="51"/>
      <c r="U78" s="51"/>
      <c r="V78" s="51"/>
      <c r="W78" s="51"/>
    </row>
    <row r="79" spans="2:23" s="46" customFormat="1" ht="15.75" customHeight="1" x14ac:dyDescent="0.35">
      <c r="B79" s="60"/>
      <c r="C79" s="54" t="s">
        <v>366</v>
      </c>
      <c r="D79" s="54"/>
      <c r="E79" s="54"/>
      <c r="F79" s="61"/>
      <c r="G79" s="67"/>
      <c r="H79" s="60"/>
      <c r="I79" s="336" t="str">
        <f>Übersetzungstabelle!$A$86</f>
        <v>Flügelgewicht Schiebeflügel mit Griff (≤ 50 kg / 80 kg)</v>
      </c>
      <c r="J79" s="337"/>
      <c r="K79" s="135">
        <f>L62/1000*L64/1000*2.5*ROUNDDOWN(E66,0)+E71</f>
        <v>50.830375000000004</v>
      </c>
      <c r="L79" s="109" t="s">
        <v>5</v>
      </c>
      <c r="M79" s="61" t="str">
        <f>IF(K79&lt;=80,Übersetzungstabelle!$A$84,Übersetzungstabelle!$A$85)</f>
        <v>Okay.</v>
      </c>
      <c r="N79" s="51"/>
      <c r="O79" s="60"/>
      <c r="P79" s="457" t="str">
        <f>Übersetzungstabelle!$A$106</f>
        <v>Das Flügelgewicht des Schiebeflügels inkl. Griff darf 50 kg (Portavant M 50) bzw. 80 kg (Portavant M 80) nicht überschreiten. 
Das Verhältnis von Höhe zu Breite des Schiebeflügels darf maximal 3 : 1 betragen.
Der Schiebeflügel muss mindestens 330 mm breit sein.</v>
      </c>
      <c r="Q79" s="51"/>
      <c r="R79" s="51"/>
      <c r="S79" s="51"/>
      <c r="T79" s="51"/>
      <c r="U79" s="51"/>
      <c r="V79" s="51"/>
      <c r="W79" s="51"/>
    </row>
    <row r="80" spans="2:23" s="46" customFormat="1" ht="3.25" customHeight="1" x14ac:dyDescent="0.35">
      <c r="B80" s="60"/>
      <c r="C80" s="54"/>
      <c r="D80" s="54"/>
      <c r="E80" s="54"/>
      <c r="F80" s="61"/>
      <c r="G80" s="67"/>
      <c r="H80" s="60"/>
      <c r="I80" s="126"/>
      <c r="J80" s="126"/>
      <c r="K80" s="126"/>
      <c r="L80" s="69"/>
      <c r="M80" s="68"/>
      <c r="N80" s="51"/>
      <c r="O80" s="60"/>
      <c r="P80" s="457"/>
      <c r="Q80" s="51"/>
      <c r="R80" s="51"/>
      <c r="S80" s="51"/>
      <c r="T80" s="51"/>
      <c r="U80" s="51"/>
      <c r="V80" s="51"/>
      <c r="W80" s="51"/>
    </row>
    <row r="81" spans="1:24" s="46" customFormat="1" ht="15.75" customHeight="1" x14ac:dyDescent="0.35">
      <c r="B81" s="60"/>
      <c r="C81" s="54" t="s">
        <v>111</v>
      </c>
      <c r="D81" s="54"/>
      <c r="E81" s="54"/>
      <c r="F81" s="61"/>
      <c r="G81" s="67"/>
      <c r="H81" s="60"/>
      <c r="I81" s="475" t="str">
        <f>IF(K79&lt;=50,Übersetzungstabelle!$A$87,IF(K79&lt;=80,Übersetzungstabelle!$A$88,IF(K79&gt;80,Übersetzungstabelle!$A$89,"")))</f>
        <v>Bitte verwenden Sie die Zubehör-/Komplett-Sets unseres Portavant M 80.</v>
      </c>
      <c r="J81" s="475"/>
      <c r="K81" s="475"/>
      <c r="L81" s="138"/>
      <c r="M81" s="70"/>
      <c r="N81" s="51"/>
      <c r="O81" s="60"/>
      <c r="P81" s="457"/>
      <c r="Q81" s="51"/>
      <c r="R81" s="51"/>
      <c r="S81" s="51"/>
      <c r="T81" s="51"/>
      <c r="U81" s="51"/>
      <c r="V81" s="51"/>
      <c r="W81" s="51"/>
    </row>
    <row r="82" spans="1:24" s="46" customFormat="1" ht="15.75" customHeight="1" x14ac:dyDescent="0.35">
      <c r="B82" s="60"/>
      <c r="C82" s="54" t="s">
        <v>110</v>
      </c>
      <c r="D82" s="54"/>
      <c r="E82" s="54"/>
      <c r="F82" s="61"/>
      <c r="G82" s="67"/>
      <c r="H82" s="60"/>
      <c r="I82" s="475"/>
      <c r="J82" s="475"/>
      <c r="K82" s="475"/>
      <c r="L82" s="138"/>
      <c r="M82" s="70"/>
      <c r="N82" s="51"/>
      <c r="O82" s="60"/>
      <c r="P82" s="457"/>
      <c r="Q82" s="51"/>
      <c r="R82" s="51"/>
      <c r="S82" s="51"/>
      <c r="T82" s="51"/>
      <c r="U82" s="51"/>
      <c r="V82" s="51"/>
      <c r="W82" s="51"/>
    </row>
    <row r="83" spans="1:24" s="46" customFormat="1" ht="3.25" customHeight="1" x14ac:dyDescent="0.35">
      <c r="B83" s="60"/>
      <c r="C83" s="54"/>
      <c r="D83" s="54"/>
      <c r="E83" s="54"/>
      <c r="F83" s="61"/>
      <c r="G83" s="71"/>
      <c r="H83" s="60"/>
      <c r="I83" s="54"/>
      <c r="J83" s="54"/>
      <c r="K83" s="54"/>
      <c r="L83" s="54"/>
      <c r="M83" s="68"/>
      <c r="O83" s="60"/>
      <c r="P83" s="457"/>
    </row>
    <row r="84" spans="1:24" s="46" customFormat="1" ht="15.75" customHeight="1" x14ac:dyDescent="0.35">
      <c r="B84" s="60"/>
      <c r="C84" s="54" t="s">
        <v>52</v>
      </c>
      <c r="D84" s="54"/>
      <c r="E84" s="54"/>
      <c r="F84" s="61"/>
      <c r="G84" s="67"/>
      <c r="H84" s="60"/>
      <c r="I84" s="455" t="str">
        <f>Übersetzungstabelle!$A$90</f>
        <v>Verhältnis von Höhe zu Breite des Schiebeflügels (≤ 3)</v>
      </c>
      <c r="J84" s="456"/>
      <c r="K84" s="136">
        <f>L62/L64</f>
        <v>1.8830917874396136</v>
      </c>
      <c r="L84" s="54"/>
      <c r="M84" s="61" t="str">
        <f>IF(K84&lt;=3,Übersetzungstabelle!$A$84,Übersetzungstabelle!$A$85)</f>
        <v>Okay.</v>
      </c>
      <c r="O84" s="60"/>
      <c r="P84" s="457"/>
    </row>
    <row r="85" spans="1:24" s="46" customFormat="1" ht="3.25" customHeight="1" x14ac:dyDescent="0.35">
      <c r="B85" s="60"/>
      <c r="D85" s="54"/>
      <c r="E85" s="54"/>
      <c r="F85" s="61"/>
      <c r="G85" s="62"/>
      <c r="H85" s="60"/>
      <c r="I85" s="54"/>
      <c r="J85" s="54"/>
      <c r="K85" s="54"/>
      <c r="L85" s="54"/>
      <c r="M85" s="61"/>
      <c r="O85" s="60"/>
      <c r="P85" s="457"/>
    </row>
    <row r="86" spans="1:24" s="46" customFormat="1" ht="15.75" customHeight="1" x14ac:dyDescent="0.35">
      <c r="B86" s="60"/>
      <c r="D86" s="54"/>
      <c r="E86" s="54"/>
      <c r="F86" s="61"/>
      <c r="G86" s="62"/>
      <c r="H86" s="60"/>
      <c r="I86" s="463" t="str">
        <f>IF(K84&gt;3,Übersetzungstabelle!$A$92,"")</f>
        <v/>
      </c>
      <c r="J86" s="463"/>
      <c r="K86" s="463"/>
      <c r="L86" s="138"/>
      <c r="M86" s="72"/>
      <c r="O86" s="60"/>
      <c r="P86" s="457"/>
    </row>
    <row r="87" spans="1:24" s="46" customFormat="1" ht="3.25" customHeight="1" x14ac:dyDescent="0.35">
      <c r="B87" s="60"/>
      <c r="C87" s="54"/>
      <c r="D87" s="54"/>
      <c r="E87" s="54"/>
      <c r="F87" s="61"/>
      <c r="G87" s="62"/>
      <c r="H87" s="60"/>
      <c r="I87" s="54"/>
      <c r="J87" s="54"/>
      <c r="K87" s="54"/>
      <c r="L87" s="54"/>
      <c r="M87" s="61"/>
      <c r="O87" s="60"/>
      <c r="P87" s="457"/>
    </row>
    <row r="88" spans="1:24" s="46" customFormat="1" ht="15.75" customHeight="1" x14ac:dyDescent="0.35">
      <c r="B88" s="60"/>
      <c r="C88" s="54"/>
      <c r="D88" s="54"/>
      <c r="E88" s="54"/>
      <c r="F88" s="61"/>
      <c r="G88" s="62"/>
      <c r="H88" s="60"/>
      <c r="I88" s="455" t="str">
        <f>Übersetzungstabelle!$A$93</f>
        <v>Glasbreite Schiebeflügel (≥ 330 mm)</v>
      </c>
      <c r="J88" s="456"/>
      <c r="K88" s="140">
        <f>L64</f>
        <v>1035</v>
      </c>
      <c r="L88" s="114" t="s">
        <v>1</v>
      </c>
      <c r="M88" s="61" t="str">
        <f>IF(K88&gt;=580,Übersetzungstabelle!$A$84,Übersetzungstabelle!$A$85)</f>
        <v>Okay.</v>
      </c>
      <c r="O88" s="60"/>
      <c r="P88" s="457"/>
    </row>
    <row r="89" spans="1:24" s="46" customFormat="1" ht="3.25" customHeight="1" x14ac:dyDescent="0.35">
      <c r="B89" s="60"/>
      <c r="C89" s="54"/>
      <c r="D89" s="54"/>
      <c r="E89" s="54"/>
      <c r="F89" s="61"/>
      <c r="G89" s="62"/>
      <c r="H89" s="60"/>
      <c r="I89" s="130"/>
      <c r="J89" s="130"/>
      <c r="K89" s="130"/>
      <c r="L89" s="130"/>
      <c r="M89" s="34"/>
      <c r="O89" s="60"/>
      <c r="P89" s="457"/>
    </row>
    <row r="90" spans="1:24" s="46" customFormat="1" ht="15.75" customHeight="1" x14ac:dyDescent="0.35">
      <c r="B90" s="60"/>
      <c r="C90" s="54"/>
      <c r="D90" s="54"/>
      <c r="E90" s="54"/>
      <c r="F90" s="61"/>
      <c r="G90" s="62"/>
      <c r="H90" s="60"/>
      <c r="I90" s="485" t="str">
        <f>IF($K$88&lt;$E$55,Übersetzungstabelle!$A$94,"")</f>
        <v/>
      </c>
      <c r="J90" s="485"/>
      <c r="K90" s="485"/>
      <c r="L90" s="130"/>
      <c r="M90" s="34"/>
      <c r="O90" s="60"/>
      <c r="P90" s="457"/>
    </row>
    <row r="91" spans="1:24" s="46" customFormat="1" ht="15.75" customHeight="1" x14ac:dyDescent="0.35">
      <c r="B91" s="60"/>
      <c r="C91" s="54"/>
      <c r="D91" s="54"/>
      <c r="E91" s="54"/>
      <c r="F91" s="61"/>
      <c r="G91" s="62"/>
      <c r="H91" s="60"/>
      <c r="I91" s="485"/>
      <c r="J91" s="485"/>
      <c r="K91" s="485"/>
      <c r="L91" s="130"/>
      <c r="M91" s="72"/>
      <c r="N91" s="73"/>
      <c r="O91" s="74"/>
      <c r="P91" s="457"/>
    </row>
    <row r="92" spans="1:24" s="46" customFormat="1" ht="8.25" customHeight="1" x14ac:dyDescent="0.35">
      <c r="A92" s="54"/>
      <c r="B92" s="75"/>
      <c r="C92" s="76"/>
      <c r="D92" s="76"/>
      <c r="E92" s="76"/>
      <c r="F92" s="77"/>
      <c r="G92" s="156"/>
      <c r="H92" s="75"/>
      <c r="I92" s="76"/>
      <c r="J92" s="76"/>
      <c r="K92" s="76"/>
      <c r="L92" s="76"/>
      <c r="M92" s="77"/>
      <c r="N92" s="54"/>
      <c r="O92" s="78"/>
      <c r="P92" s="458"/>
    </row>
    <row r="93" spans="1:24" s="46" customFormat="1" ht="8.25" customHeight="1" x14ac:dyDescent="0.35">
      <c r="A93" s="54"/>
      <c r="B93" s="54"/>
      <c r="C93" s="54"/>
      <c r="D93" s="84"/>
      <c r="E93" s="85"/>
      <c r="F93" s="109"/>
      <c r="G93" s="54"/>
      <c r="H93" s="54"/>
      <c r="I93" s="54"/>
      <c r="J93" s="257"/>
      <c r="K93" s="257"/>
      <c r="L93" s="73"/>
      <c r="M93" s="73"/>
      <c r="N93" s="73"/>
      <c r="O93" s="223"/>
      <c r="P93" s="54"/>
      <c r="Q93" s="54"/>
    </row>
    <row r="94" spans="1:24" ht="19" customHeight="1" x14ac:dyDescent="0.25">
      <c r="A94" s="484" t="str">
        <f>Übersetzungstabelle!$A$109</f>
        <v>Willach übernimmt keine Haftung für eventuelle Schäden jeglicher Art, die aus der Benutzung dieses Profil- und Glasmaßrechners entstehen könnten. (01.09.2021 - Rev. 0)</v>
      </c>
      <c r="B94" s="484"/>
      <c r="C94" s="484"/>
      <c r="D94" s="484"/>
      <c r="E94" s="484"/>
      <c r="F94" s="484"/>
      <c r="G94" s="484"/>
      <c r="H94" s="484"/>
      <c r="I94" s="484"/>
      <c r="J94" s="484"/>
      <c r="K94" s="484"/>
      <c r="L94" s="484"/>
      <c r="M94" s="484"/>
      <c r="N94" s="484"/>
      <c r="O94" s="484"/>
      <c r="P94" s="484"/>
      <c r="Q94" s="258"/>
    </row>
    <row r="96" spans="1:24" s="264" customFormat="1" ht="15.5" x14ac:dyDescent="0.25">
      <c r="A96" s="261"/>
      <c r="B96" s="478" t="str">
        <f>Übersetzungstabelle!$A$77</f>
        <v>Glasmaße Schiebeflügel</v>
      </c>
      <c r="C96" s="479"/>
      <c r="D96" s="479"/>
      <c r="E96" s="479"/>
      <c r="F96" s="479"/>
      <c r="G96" s="479"/>
      <c r="H96" s="480"/>
      <c r="I96" s="262"/>
      <c r="J96" s="486" t="str">
        <f>Übersetzungstabelle!$A$79</f>
        <v>Bemerkung</v>
      </c>
      <c r="K96" s="487"/>
      <c r="L96" s="487"/>
      <c r="M96" s="487"/>
      <c r="N96" s="487"/>
      <c r="O96" s="487"/>
      <c r="P96" s="488"/>
      <c r="Q96" s="262"/>
      <c r="R96" s="261"/>
      <c r="S96" s="263"/>
      <c r="T96" s="263"/>
      <c r="U96" s="263"/>
      <c r="V96" s="263"/>
      <c r="W96" s="263"/>
      <c r="X96" s="263"/>
    </row>
    <row r="97" spans="1:24" s="264" customFormat="1" ht="15.5" x14ac:dyDescent="0.25">
      <c r="A97" s="261"/>
      <c r="B97" s="266"/>
      <c r="C97" s="267"/>
      <c r="D97" s="267"/>
      <c r="E97" s="267"/>
      <c r="F97" s="267"/>
      <c r="G97" s="267"/>
      <c r="H97" s="268"/>
      <c r="I97" s="265"/>
      <c r="J97" s="481"/>
      <c r="K97" s="482"/>
      <c r="L97" s="482"/>
      <c r="M97" s="482"/>
      <c r="N97" s="482"/>
      <c r="O97" s="482"/>
      <c r="P97" s="483"/>
      <c r="Q97" s="265"/>
      <c r="R97" s="261"/>
      <c r="S97" s="263"/>
      <c r="T97" s="263"/>
      <c r="U97" s="263"/>
      <c r="V97" s="263"/>
      <c r="W97" s="263"/>
      <c r="X97" s="263"/>
    </row>
    <row r="98" spans="1:24" s="264" customFormat="1" ht="15.5" x14ac:dyDescent="0.25">
      <c r="A98" s="261"/>
      <c r="B98" s="269"/>
      <c r="C98" s="262"/>
      <c r="D98" s="262"/>
      <c r="E98" s="262"/>
      <c r="F98" s="265"/>
      <c r="G98" s="262"/>
      <c r="H98" s="270"/>
      <c r="I98" s="262"/>
      <c r="J98" s="481"/>
      <c r="K98" s="482"/>
      <c r="L98" s="482"/>
      <c r="M98" s="482"/>
      <c r="N98" s="482"/>
      <c r="O98" s="482"/>
      <c r="P98" s="483"/>
      <c r="Q98" s="265"/>
      <c r="R98" s="261"/>
      <c r="S98" s="263"/>
      <c r="T98" s="263"/>
      <c r="U98" s="263"/>
      <c r="V98" s="263"/>
      <c r="W98" s="263"/>
      <c r="X98" s="263"/>
    </row>
    <row r="99" spans="1:24" s="264" customFormat="1" ht="15.75" customHeight="1" x14ac:dyDescent="0.25">
      <c r="A99" s="261"/>
      <c r="B99" s="272"/>
      <c r="C99" s="273"/>
      <c r="D99" s="274"/>
      <c r="E99" s="275"/>
      <c r="F99" s="262"/>
      <c r="G99" s="262"/>
      <c r="H99" s="270"/>
      <c r="I99" s="262"/>
      <c r="J99" s="481"/>
      <c r="K99" s="482"/>
      <c r="L99" s="482"/>
      <c r="M99" s="482"/>
      <c r="N99" s="482"/>
      <c r="O99" s="482"/>
      <c r="P99" s="483"/>
      <c r="Q99" s="262"/>
      <c r="R99" s="261"/>
      <c r="S99" s="263"/>
      <c r="U99" s="263"/>
      <c r="V99" s="263"/>
      <c r="W99" s="263"/>
      <c r="X99" s="263"/>
    </row>
    <row r="100" spans="1:24" s="264" customFormat="1" ht="15.75" customHeight="1" x14ac:dyDescent="0.25">
      <c r="A100" s="263"/>
      <c r="B100" s="276"/>
      <c r="C100" s="273"/>
      <c r="D100" s="277"/>
      <c r="E100" s="275"/>
      <c r="F100" s="273"/>
      <c r="G100" s="271"/>
      <c r="H100" s="278"/>
      <c r="I100" s="271"/>
      <c r="J100" s="481"/>
      <c r="K100" s="482"/>
      <c r="L100" s="482"/>
      <c r="M100" s="482"/>
      <c r="N100" s="482"/>
      <c r="O100" s="482"/>
      <c r="P100" s="483"/>
      <c r="Q100" s="275"/>
      <c r="R100" s="281"/>
      <c r="S100" s="281"/>
      <c r="U100" s="281"/>
      <c r="V100" s="281"/>
      <c r="W100" s="281"/>
      <c r="X100" s="281"/>
    </row>
    <row r="101" spans="1:24" s="264" customFormat="1" ht="15.5" x14ac:dyDescent="0.25">
      <c r="A101" s="263"/>
      <c r="B101" s="276"/>
      <c r="C101" s="271"/>
      <c r="D101" s="277"/>
      <c r="E101" s="275"/>
      <c r="F101" s="271"/>
      <c r="G101" s="271"/>
      <c r="H101" s="282"/>
      <c r="I101" s="265"/>
      <c r="J101" s="481"/>
      <c r="K101" s="482"/>
      <c r="L101" s="482"/>
      <c r="M101" s="482"/>
      <c r="N101" s="482"/>
      <c r="O101" s="482"/>
      <c r="P101" s="483"/>
      <c r="Q101" s="275"/>
      <c r="R101" s="281"/>
      <c r="S101" s="281"/>
      <c r="U101" s="281"/>
      <c r="V101" s="281"/>
      <c r="W101" s="281"/>
      <c r="X101" s="281"/>
    </row>
    <row r="102" spans="1:24" s="264" customFormat="1" ht="15.5" x14ac:dyDescent="0.25">
      <c r="A102" s="263"/>
      <c r="B102" s="276"/>
      <c r="C102" s="273"/>
      <c r="D102" s="277"/>
      <c r="E102" s="275"/>
      <c r="F102" s="273"/>
      <c r="G102" s="271"/>
      <c r="H102" s="278"/>
      <c r="I102" s="271"/>
      <c r="J102" s="481"/>
      <c r="K102" s="482"/>
      <c r="L102" s="482"/>
      <c r="M102" s="482"/>
      <c r="N102" s="482"/>
      <c r="O102" s="482"/>
      <c r="P102" s="483"/>
      <c r="Q102" s="275"/>
      <c r="R102" s="281"/>
      <c r="S102" s="281"/>
      <c r="U102" s="281"/>
      <c r="V102" s="281"/>
      <c r="W102" s="281"/>
      <c r="X102" s="281"/>
    </row>
    <row r="103" spans="1:24" s="264" customFormat="1" ht="15.5" x14ac:dyDescent="0.25">
      <c r="A103" s="263"/>
      <c r="B103" s="276"/>
      <c r="C103" s="271"/>
      <c r="D103" s="277"/>
      <c r="E103" s="275"/>
      <c r="F103" s="271"/>
      <c r="G103" s="271"/>
      <c r="H103" s="282"/>
      <c r="I103" s="265"/>
      <c r="J103" s="481"/>
      <c r="K103" s="482"/>
      <c r="L103" s="482"/>
      <c r="M103" s="482"/>
      <c r="N103" s="482"/>
      <c r="O103" s="482"/>
      <c r="P103" s="483"/>
      <c r="Q103" s="275"/>
      <c r="R103" s="281"/>
      <c r="S103" s="281"/>
      <c r="U103" s="281"/>
      <c r="V103" s="281"/>
      <c r="W103" s="281"/>
      <c r="X103" s="281"/>
    </row>
    <row r="104" spans="1:24" s="264" customFormat="1" ht="15.5" x14ac:dyDescent="0.25">
      <c r="A104" s="263"/>
      <c r="B104" s="276"/>
      <c r="C104" s="273"/>
      <c r="D104" s="277"/>
      <c r="E104" s="275"/>
      <c r="F104" s="273"/>
      <c r="G104" s="271"/>
      <c r="H104" s="278"/>
      <c r="I104" s="271"/>
      <c r="J104" s="481"/>
      <c r="K104" s="482"/>
      <c r="L104" s="482"/>
      <c r="M104" s="482"/>
      <c r="N104" s="482"/>
      <c r="O104" s="482"/>
      <c r="P104" s="483"/>
      <c r="Q104" s="275"/>
      <c r="R104" s="281"/>
      <c r="S104" s="281"/>
      <c r="U104" s="281"/>
      <c r="V104" s="281"/>
      <c r="W104" s="281"/>
      <c r="X104" s="281"/>
    </row>
    <row r="105" spans="1:24" s="264" customFormat="1" ht="15.75" customHeight="1" x14ac:dyDescent="0.25">
      <c r="A105" s="263"/>
      <c r="B105" s="276"/>
      <c r="C105" s="273"/>
      <c r="D105" s="277"/>
      <c r="E105" s="275"/>
      <c r="F105" s="271"/>
      <c r="G105" s="271"/>
      <c r="H105" s="282"/>
      <c r="I105" s="265"/>
      <c r="J105" s="481"/>
      <c r="K105" s="482"/>
      <c r="L105" s="482"/>
      <c r="M105" s="482"/>
      <c r="N105" s="482"/>
      <c r="O105" s="482"/>
      <c r="P105" s="483"/>
      <c r="Q105" s="275"/>
      <c r="R105" s="281"/>
      <c r="S105" s="281"/>
      <c r="U105" s="281"/>
      <c r="V105" s="281"/>
      <c r="W105" s="281"/>
      <c r="X105" s="281"/>
    </row>
    <row r="106" spans="1:24" s="264" customFormat="1" ht="15.75" customHeight="1" x14ac:dyDescent="0.25">
      <c r="A106" s="263"/>
      <c r="B106" s="276"/>
      <c r="C106" s="273"/>
      <c r="D106" s="277"/>
      <c r="E106" s="275"/>
      <c r="F106" s="273"/>
      <c r="G106" s="271"/>
      <c r="H106" s="278"/>
      <c r="I106" s="271"/>
      <c r="J106" s="481"/>
      <c r="K106" s="482"/>
      <c r="L106" s="482"/>
      <c r="M106" s="482"/>
      <c r="N106" s="482"/>
      <c r="O106" s="482"/>
      <c r="P106" s="483"/>
      <c r="Q106" s="271"/>
      <c r="R106" s="281"/>
      <c r="S106" s="281"/>
      <c r="U106" s="281"/>
      <c r="V106" s="281"/>
      <c r="W106" s="281"/>
      <c r="X106" s="281"/>
    </row>
    <row r="107" spans="1:24" s="264" customFormat="1" ht="15.5" x14ac:dyDescent="0.25">
      <c r="A107" s="263"/>
      <c r="B107" s="276"/>
      <c r="C107" s="273"/>
      <c r="D107" s="277"/>
      <c r="E107" s="275"/>
      <c r="F107" s="273"/>
      <c r="G107" s="273"/>
      <c r="H107" s="288"/>
      <c r="I107" s="289"/>
      <c r="J107" s="481"/>
      <c r="K107" s="482"/>
      <c r="L107" s="482"/>
      <c r="M107" s="482"/>
      <c r="N107" s="482"/>
      <c r="O107" s="482"/>
      <c r="P107" s="483"/>
      <c r="Q107" s="275"/>
      <c r="R107" s="281"/>
      <c r="S107" s="281"/>
      <c r="U107" s="281"/>
      <c r="V107" s="281"/>
      <c r="W107" s="281"/>
      <c r="X107" s="281"/>
    </row>
    <row r="108" spans="1:24" s="264" customFormat="1" ht="15.5" x14ac:dyDescent="0.25">
      <c r="B108" s="276"/>
      <c r="C108" s="273"/>
      <c r="D108" s="277"/>
      <c r="E108" s="275"/>
      <c r="F108" s="273"/>
      <c r="G108" s="271"/>
      <c r="H108" s="278"/>
      <c r="I108" s="271"/>
      <c r="J108" s="481"/>
      <c r="K108" s="482"/>
      <c r="L108" s="482"/>
      <c r="M108" s="482"/>
      <c r="N108" s="482"/>
      <c r="O108" s="482"/>
      <c r="P108" s="483"/>
      <c r="Q108" s="275"/>
      <c r="R108" s="281"/>
      <c r="S108" s="281"/>
      <c r="U108" s="281"/>
      <c r="V108" s="281"/>
      <c r="W108" s="281"/>
      <c r="X108" s="281"/>
    </row>
    <row r="109" spans="1:24" s="264" customFormat="1" ht="15.5" x14ac:dyDescent="0.25">
      <c r="B109" s="276"/>
      <c r="C109" s="273"/>
      <c r="D109" s="277"/>
      <c r="E109" s="275"/>
      <c r="F109" s="273"/>
      <c r="G109" s="273"/>
      <c r="H109" s="282"/>
      <c r="I109" s="265"/>
      <c r="J109" s="481"/>
      <c r="K109" s="482"/>
      <c r="L109" s="482"/>
      <c r="M109" s="482"/>
      <c r="N109" s="482"/>
      <c r="O109" s="482"/>
      <c r="P109" s="483"/>
      <c r="Q109" s="275"/>
      <c r="R109" s="281"/>
      <c r="S109" s="281"/>
      <c r="U109" s="281"/>
      <c r="V109" s="281"/>
      <c r="W109" s="281"/>
      <c r="X109" s="281"/>
    </row>
    <row r="110" spans="1:24" s="264" customFormat="1" ht="15.5" x14ac:dyDescent="0.25">
      <c r="B110" s="276"/>
      <c r="C110" s="273"/>
      <c r="D110" s="277"/>
      <c r="E110" s="275"/>
      <c r="F110" s="273"/>
      <c r="G110" s="271"/>
      <c r="H110" s="278"/>
      <c r="I110" s="271"/>
      <c r="J110" s="481"/>
      <c r="K110" s="482"/>
      <c r="L110" s="482"/>
      <c r="M110" s="482"/>
      <c r="N110" s="482"/>
      <c r="O110" s="482"/>
      <c r="P110" s="483"/>
      <c r="Q110" s="275"/>
      <c r="R110" s="281"/>
      <c r="S110" s="281"/>
      <c r="U110" s="281"/>
      <c r="V110" s="281"/>
      <c r="W110" s="281"/>
      <c r="X110" s="281"/>
    </row>
    <row r="111" spans="1:24" s="264" customFormat="1" ht="15.5" x14ac:dyDescent="0.25">
      <c r="B111" s="276"/>
      <c r="C111" s="273"/>
      <c r="D111" s="277"/>
      <c r="E111" s="275"/>
      <c r="F111" s="273"/>
      <c r="G111" s="273"/>
      <c r="H111" s="285"/>
      <c r="I111" s="273"/>
      <c r="J111" s="481"/>
      <c r="K111" s="482"/>
      <c r="L111" s="482"/>
      <c r="M111" s="482"/>
      <c r="N111" s="482"/>
      <c r="O111" s="482"/>
      <c r="P111" s="483"/>
      <c r="Q111" s="275"/>
      <c r="R111" s="281"/>
      <c r="S111" s="281"/>
      <c r="U111" s="281"/>
      <c r="V111" s="281"/>
      <c r="W111" s="281"/>
      <c r="X111" s="281"/>
    </row>
    <row r="112" spans="1:24" s="264" customFormat="1" ht="15.5" x14ac:dyDescent="0.25">
      <c r="B112" s="276"/>
      <c r="C112" s="273"/>
      <c r="D112" s="274"/>
      <c r="E112" s="275"/>
      <c r="F112" s="273"/>
      <c r="G112" s="271"/>
      <c r="H112" s="278"/>
      <c r="I112" s="271"/>
      <c r="J112" s="481"/>
      <c r="K112" s="482"/>
      <c r="L112" s="482"/>
      <c r="M112" s="482"/>
      <c r="N112" s="482"/>
      <c r="O112" s="482"/>
      <c r="P112" s="483"/>
      <c r="Q112" s="275"/>
      <c r="R112" s="281"/>
      <c r="S112" s="281"/>
      <c r="U112" s="281"/>
      <c r="V112" s="281"/>
      <c r="W112" s="281"/>
      <c r="X112" s="281"/>
    </row>
    <row r="113" spans="1:25" s="264" customFormat="1" ht="15.5" x14ac:dyDescent="0.25">
      <c r="B113" s="276"/>
      <c r="C113" s="273"/>
      <c r="D113" s="274"/>
      <c r="E113" s="275"/>
      <c r="F113" s="273"/>
      <c r="G113" s="273"/>
      <c r="H113" s="285"/>
      <c r="I113" s="273"/>
      <c r="J113" s="481"/>
      <c r="K113" s="482"/>
      <c r="L113" s="482"/>
      <c r="M113" s="482"/>
      <c r="N113" s="482"/>
      <c r="O113" s="482"/>
      <c r="P113" s="483"/>
      <c r="Q113" s="275"/>
      <c r="R113" s="281"/>
      <c r="S113" s="281"/>
      <c r="U113" s="281"/>
      <c r="V113" s="281"/>
      <c r="W113" s="281"/>
      <c r="X113" s="281"/>
    </row>
    <row r="114" spans="1:25" s="264" customFormat="1" ht="16" customHeight="1" x14ac:dyDescent="0.25">
      <c r="B114" s="276"/>
      <c r="C114" s="273"/>
      <c r="D114" s="277"/>
      <c r="E114" s="275"/>
      <c r="F114" s="273"/>
      <c r="G114" s="273"/>
      <c r="H114" s="285"/>
      <c r="I114" s="273"/>
      <c r="J114" s="481"/>
      <c r="K114" s="482"/>
      <c r="L114" s="482"/>
      <c r="M114" s="482"/>
      <c r="N114" s="482"/>
      <c r="O114" s="482"/>
      <c r="P114" s="483"/>
      <c r="Q114" s="275"/>
      <c r="R114" s="275"/>
      <c r="S114" s="281"/>
      <c r="T114" s="281"/>
    </row>
    <row r="115" spans="1:25" s="264" customFormat="1" ht="16" customHeight="1" x14ac:dyDescent="0.25">
      <c r="B115" s="276"/>
      <c r="C115" s="273"/>
      <c r="D115" s="277"/>
      <c r="E115" s="275"/>
      <c r="F115" s="273"/>
      <c r="G115" s="273"/>
      <c r="H115" s="278"/>
      <c r="I115" s="271"/>
      <c r="J115" s="481"/>
      <c r="K115" s="482"/>
      <c r="L115" s="482"/>
      <c r="M115" s="482"/>
      <c r="N115" s="482"/>
      <c r="O115" s="482"/>
      <c r="P115" s="483"/>
      <c r="Q115" s="275"/>
      <c r="R115" s="275"/>
      <c r="S115" s="281"/>
      <c r="T115" s="281"/>
    </row>
    <row r="116" spans="1:25" s="264" customFormat="1" ht="15.75" customHeight="1" x14ac:dyDescent="0.25">
      <c r="B116" s="269"/>
      <c r="C116" s="262"/>
      <c r="D116" s="262"/>
      <c r="E116" s="262"/>
      <c r="F116" s="262"/>
      <c r="G116" s="262"/>
      <c r="H116" s="270"/>
      <c r="I116" s="262"/>
      <c r="J116" s="481"/>
      <c r="K116" s="482"/>
      <c r="L116" s="482"/>
      <c r="M116" s="482"/>
      <c r="N116" s="482"/>
      <c r="O116" s="482"/>
      <c r="P116" s="483"/>
      <c r="Q116" s="275"/>
      <c r="R116" s="281"/>
      <c r="S116" s="281"/>
      <c r="U116" s="281"/>
      <c r="V116" s="281"/>
      <c r="W116" s="281"/>
      <c r="X116" s="281"/>
    </row>
    <row r="117" spans="1:25" s="264" customFormat="1" ht="15.75" customHeight="1" x14ac:dyDescent="0.25">
      <c r="B117" s="269"/>
      <c r="C117" s="262"/>
      <c r="D117" s="262"/>
      <c r="E117" s="262"/>
      <c r="F117" s="262"/>
      <c r="G117" s="262"/>
      <c r="H117" s="270"/>
      <c r="I117" s="262"/>
      <c r="J117" s="481"/>
      <c r="K117" s="482"/>
      <c r="L117" s="482"/>
      <c r="M117" s="482"/>
      <c r="N117" s="482"/>
      <c r="O117" s="482"/>
      <c r="P117" s="483"/>
      <c r="Q117" s="275"/>
      <c r="R117" s="281"/>
      <c r="S117" s="281"/>
      <c r="U117" s="281"/>
      <c r="V117" s="281"/>
      <c r="W117" s="281"/>
      <c r="X117" s="281"/>
    </row>
    <row r="118" spans="1:25" s="264" customFormat="1" ht="15.5" x14ac:dyDescent="0.25">
      <c r="B118" s="276"/>
      <c r="C118" s="273"/>
      <c r="D118" s="277"/>
      <c r="E118" s="275"/>
      <c r="F118" s="273"/>
      <c r="G118" s="273"/>
      <c r="H118" s="282"/>
      <c r="I118" s="265"/>
      <c r="J118" s="481"/>
      <c r="K118" s="482"/>
      <c r="L118" s="482"/>
      <c r="M118" s="482"/>
      <c r="N118" s="482"/>
      <c r="O118" s="482"/>
      <c r="P118" s="483"/>
      <c r="Q118" s="273"/>
      <c r="R118" s="281"/>
      <c r="S118" s="281"/>
      <c r="U118" s="281"/>
      <c r="V118" s="281"/>
      <c r="W118" s="281"/>
      <c r="X118" s="281"/>
    </row>
    <row r="119" spans="1:25" s="264" customFormat="1" ht="15.5" x14ac:dyDescent="0.25">
      <c r="B119" s="297"/>
      <c r="C119" s="296"/>
      <c r="D119" s="296"/>
      <c r="E119" s="296"/>
      <c r="F119" s="273"/>
      <c r="G119" s="273"/>
      <c r="H119" s="278"/>
      <c r="I119" s="271"/>
      <c r="J119" s="481"/>
      <c r="K119" s="482"/>
      <c r="L119" s="482"/>
      <c r="M119" s="482"/>
      <c r="N119" s="482"/>
      <c r="O119" s="482"/>
      <c r="P119" s="483"/>
      <c r="Q119" s="271"/>
      <c r="R119" s="281"/>
      <c r="S119" s="281"/>
      <c r="U119" s="281"/>
      <c r="V119" s="281"/>
      <c r="W119" s="281"/>
      <c r="X119" s="281"/>
    </row>
    <row r="120" spans="1:25" s="264" customFormat="1" ht="15.5" x14ac:dyDescent="0.35">
      <c r="B120" s="269"/>
      <c r="C120" s="262"/>
      <c r="D120" s="262"/>
      <c r="E120" s="262"/>
      <c r="F120" s="273"/>
      <c r="G120" s="298"/>
      <c r="H120" s="299"/>
      <c r="I120" s="298"/>
      <c r="J120" s="481"/>
      <c r="K120" s="482"/>
      <c r="L120" s="482"/>
      <c r="M120" s="482"/>
      <c r="N120" s="482"/>
      <c r="O120" s="482"/>
      <c r="P120" s="483"/>
      <c r="Q120" s="298"/>
      <c r="R120" s="281"/>
      <c r="S120" s="281"/>
      <c r="U120" s="281"/>
      <c r="V120" s="281"/>
      <c r="W120" s="281"/>
      <c r="X120" s="281"/>
    </row>
    <row r="121" spans="1:25" s="264" customFormat="1" ht="15.5" x14ac:dyDescent="0.35">
      <c r="B121" s="272"/>
      <c r="C121" s="273"/>
      <c r="D121" s="274"/>
      <c r="E121" s="275"/>
      <c r="F121" s="273"/>
      <c r="G121" s="273"/>
      <c r="H121" s="301"/>
      <c r="I121" s="62"/>
      <c r="J121" s="481"/>
      <c r="K121" s="482"/>
      <c r="L121" s="482"/>
      <c r="M121" s="482"/>
      <c r="N121" s="482"/>
      <c r="O121" s="482"/>
      <c r="P121" s="483"/>
      <c r="Q121" s="296"/>
      <c r="R121" s="281"/>
      <c r="S121" s="281"/>
      <c r="U121" s="281"/>
      <c r="V121" s="281"/>
      <c r="W121" s="281"/>
      <c r="X121" s="281"/>
    </row>
    <row r="122" spans="1:25" s="264" customFormat="1" ht="15.5" x14ac:dyDescent="0.25">
      <c r="B122" s="269"/>
      <c r="C122" s="273"/>
      <c r="D122" s="274"/>
      <c r="E122" s="275"/>
      <c r="F122" s="273"/>
      <c r="G122" s="273"/>
      <c r="H122" s="270"/>
      <c r="I122" s="262"/>
      <c r="J122" s="481"/>
      <c r="K122" s="482"/>
      <c r="L122" s="482"/>
      <c r="M122" s="482"/>
      <c r="N122" s="482"/>
      <c r="O122" s="482"/>
      <c r="P122" s="483"/>
      <c r="Q122" s="296"/>
      <c r="R122" s="281"/>
      <c r="S122" s="281"/>
      <c r="U122" s="281"/>
      <c r="V122" s="281"/>
      <c r="W122" s="281"/>
      <c r="X122" s="281"/>
    </row>
    <row r="123" spans="1:25" s="264" customFormat="1" ht="15.5" x14ac:dyDescent="0.35">
      <c r="B123" s="272"/>
      <c r="C123" s="273"/>
      <c r="D123" s="274"/>
      <c r="E123" s="275"/>
      <c r="F123" s="273"/>
      <c r="G123" s="273"/>
      <c r="H123" s="301"/>
      <c r="I123" s="62"/>
      <c r="J123" s="481"/>
      <c r="K123" s="482"/>
      <c r="L123" s="482"/>
      <c r="M123" s="482"/>
      <c r="N123" s="482"/>
      <c r="O123" s="482"/>
      <c r="P123" s="483"/>
      <c r="Q123" s="296"/>
      <c r="R123" s="281"/>
      <c r="S123" s="281"/>
      <c r="U123" s="281"/>
      <c r="V123" s="281"/>
      <c r="W123" s="281"/>
      <c r="X123" s="281"/>
    </row>
    <row r="124" spans="1:25" s="264" customFormat="1" ht="15.5" x14ac:dyDescent="0.25">
      <c r="B124" s="276"/>
      <c r="C124" s="476" t="str">
        <f>Übersetzungstabelle!$A$78</f>
        <v>(Ggf. Glasbohrungen für Griffe und/oder mechanische Schlösser erforderlich.)</v>
      </c>
      <c r="D124" s="476"/>
      <c r="E124" s="476"/>
      <c r="F124" s="476"/>
      <c r="G124" s="476"/>
      <c r="H124" s="282"/>
      <c r="I124" s="271"/>
      <c r="J124" s="481"/>
      <c r="K124" s="482"/>
      <c r="L124" s="482"/>
      <c r="M124" s="482"/>
      <c r="N124" s="482"/>
      <c r="O124" s="482"/>
      <c r="P124" s="483"/>
      <c r="Q124" s="296"/>
      <c r="R124" s="281"/>
      <c r="S124" s="281"/>
      <c r="U124" s="281"/>
      <c r="V124" s="281"/>
      <c r="W124" s="281"/>
      <c r="X124" s="281"/>
    </row>
    <row r="125" spans="1:25" s="264" customFormat="1" ht="15.75" customHeight="1" x14ac:dyDescent="0.25">
      <c r="B125" s="328"/>
      <c r="C125" s="477"/>
      <c r="D125" s="477"/>
      <c r="E125" s="477"/>
      <c r="F125" s="477"/>
      <c r="G125" s="477"/>
      <c r="H125" s="331"/>
      <c r="I125" s="262"/>
      <c r="J125" s="489"/>
      <c r="K125" s="490"/>
      <c r="L125" s="490"/>
      <c r="M125" s="490"/>
      <c r="N125" s="490"/>
      <c r="O125" s="490"/>
      <c r="P125" s="491"/>
      <c r="Q125" s="271"/>
      <c r="R125" s="281"/>
      <c r="S125" s="281"/>
      <c r="U125" s="281"/>
      <c r="V125" s="281"/>
      <c r="W125" s="281"/>
      <c r="X125" s="281"/>
    </row>
    <row r="126" spans="1:25" s="264" customFormat="1" ht="10" customHeight="1" x14ac:dyDescent="0.25">
      <c r="B126" s="281"/>
      <c r="C126" s="326"/>
      <c r="D126" s="326"/>
      <c r="E126" s="326"/>
      <c r="F126" s="329"/>
      <c r="G126" s="273"/>
      <c r="H126" s="273"/>
      <c r="I126" s="326"/>
      <c r="J126" s="326"/>
      <c r="K126" s="326"/>
      <c r="Q126" s="326"/>
      <c r="R126" s="271"/>
      <c r="S126" s="281"/>
      <c r="T126" s="281"/>
      <c r="V126" s="281"/>
      <c r="W126" s="281"/>
      <c r="X126" s="281"/>
      <c r="Y126" s="281"/>
    </row>
    <row r="127" spans="1:25" ht="19" customHeight="1" x14ac:dyDescent="0.25">
      <c r="A127" s="484" t="str">
        <f>Übersetzungstabelle!$A$109</f>
        <v>Willach übernimmt keine Haftung für eventuelle Schäden jeglicher Art, die aus der Benutzung dieses Profil- und Glasmaßrechners entstehen könnten. (01.09.2021 - Rev. 0)</v>
      </c>
      <c r="B127" s="484"/>
      <c r="C127" s="484"/>
      <c r="D127" s="484"/>
      <c r="E127" s="484"/>
      <c r="F127" s="484"/>
      <c r="G127" s="484"/>
      <c r="H127" s="484"/>
      <c r="I127" s="484"/>
      <c r="J127" s="484"/>
      <c r="K127" s="484"/>
      <c r="L127" s="484"/>
      <c r="M127" s="484"/>
      <c r="N127" s="484"/>
      <c r="O127" s="484"/>
      <c r="P127" s="484"/>
      <c r="Q127" s="258"/>
    </row>
  </sheetData>
  <sheetProtection password="CB24" sheet="1" objects="1" scenarios="1" selectLockedCells="1"/>
  <mergeCells count="58">
    <mergeCell ref="P42:P53"/>
    <mergeCell ref="J68:K68"/>
    <mergeCell ref="B1:M1"/>
    <mergeCell ref="P1:Q2"/>
    <mergeCell ref="B3:P40"/>
    <mergeCell ref="B41:F41"/>
    <mergeCell ref="H41:M41"/>
    <mergeCell ref="B60:F60"/>
    <mergeCell ref="H60:M60"/>
    <mergeCell ref="J62:K62"/>
    <mergeCell ref="P62:P74"/>
    <mergeCell ref="J64:K64"/>
    <mergeCell ref="J66:K66"/>
    <mergeCell ref="J73:K73"/>
    <mergeCell ref="D68:D69"/>
    <mergeCell ref="I69:L69"/>
    <mergeCell ref="B76:F76"/>
    <mergeCell ref="P79:P92"/>
    <mergeCell ref="I84:J84"/>
    <mergeCell ref="I86:K86"/>
    <mergeCell ref="I88:J88"/>
    <mergeCell ref="I90:K91"/>
    <mergeCell ref="H76:M77"/>
    <mergeCell ref="I81:K82"/>
    <mergeCell ref="J105:P105"/>
    <mergeCell ref="A94:P94"/>
    <mergeCell ref="B96:H96"/>
    <mergeCell ref="J96:P96"/>
    <mergeCell ref="J97:P97"/>
    <mergeCell ref="J98:P98"/>
    <mergeCell ref="J99:P99"/>
    <mergeCell ref="J100:P100"/>
    <mergeCell ref="J101:P101"/>
    <mergeCell ref="J102:P102"/>
    <mergeCell ref="J103:P103"/>
    <mergeCell ref="J104:P104"/>
    <mergeCell ref="J117:P117"/>
    <mergeCell ref="J106:P106"/>
    <mergeCell ref="J107:P107"/>
    <mergeCell ref="J108:P108"/>
    <mergeCell ref="J109:P109"/>
    <mergeCell ref="J110:P110"/>
    <mergeCell ref="J111:P111"/>
    <mergeCell ref="J112:P112"/>
    <mergeCell ref="J113:P113"/>
    <mergeCell ref="J114:P114"/>
    <mergeCell ref="J115:P115"/>
    <mergeCell ref="J116:P116"/>
    <mergeCell ref="J124:P124"/>
    <mergeCell ref="J125:P125"/>
    <mergeCell ref="A127:P127"/>
    <mergeCell ref="J118:P118"/>
    <mergeCell ref="J119:P119"/>
    <mergeCell ref="J120:P120"/>
    <mergeCell ref="J121:P121"/>
    <mergeCell ref="J122:P122"/>
    <mergeCell ref="J123:P123"/>
    <mergeCell ref="C124:G125"/>
  </mergeCells>
  <conditionalFormatting sqref="L68">
    <cfRule type="cellIs" dxfId="24" priority="3" operator="greaterThan">
      <formula>4996</formula>
    </cfRule>
  </conditionalFormatting>
  <conditionalFormatting sqref="L66">
    <cfRule type="cellIs" dxfId="23" priority="2" operator="greaterThan">
      <formula>4996</formula>
    </cfRule>
  </conditionalFormatting>
  <dataValidations count="16">
    <dataValidation allowBlank="1" showInputMessage="1" showErrorMessage="1" prompt="Haben Sie daran gedacht, in Spalte K &quot;Ja&quot; auszuwählen? Sonst wird der hier eingetragene Wunschwert nicht übernommen." sqref="P113" xr:uid="{66E27A15-D754-42FB-B687-FF9D0D6029C2}"/>
    <dataValidation allowBlank="1" showErrorMessage="1" sqref="P106" xr:uid="{ED42FF67-753B-4652-97C4-A265FB91E27D}"/>
    <dataValidation allowBlank="1" showErrorMessage="1" prompt="Haben Sie daran gedacht, in Spalte K &quot;Ja&quot; auszuwählen? Sonst wird der hier eingetragene Wunschwert nicht übernommen." sqref="P110" xr:uid="{AFBAC6BB-7248-4A6A-B78D-063779A0B4F1}"/>
    <dataValidation type="decimal" operator="lessThanOrEqual" allowBlank="1" showInputMessage="1" showErrorMessage="1" error="Maximal zulässiges Flügelgewicht überschritten." sqref="K79" xr:uid="{140654B0-AAF6-4A48-8237-406BA0C8D64B}">
      <formula1>120</formula1>
    </dataValidation>
    <dataValidation type="whole" operator="greaterThan" allowBlank="1" showErrorMessage="1" errorTitle="Unzulässige Eingabe!" error="Die Raumhöhe (Oberkante Profil) muss eine ganze Zahl sein!" sqref="E72 E65 E46 E70 E74 E52 E48 E50" xr:uid="{BF3AE417-2E5F-43D9-B5F0-9D65D57B6263}">
      <formula1>0</formula1>
    </dataValidation>
    <dataValidation type="decimal" operator="greaterThanOrEqual" allowBlank="1" showErrorMessage="1" errorTitle="Unzulässige Eingabe!" error="Bitte geben Sie eine Dezimalzahl größer oder gleich 0 ein._x000a__x000a_Please enter a decimal number than or equal to 0._x000a__x000a_Veuillez saisir un nombre décimal supérieur ou égal à 0._x000a__x000a_Ingresa un número decimal mayor o igual a 0." sqref="E71" xr:uid="{FAD1A2AF-7E86-43D7-B459-8A0E9F60FFB1}">
      <formula1>0</formula1>
    </dataValidation>
    <dataValidation type="whole" operator="greaterThanOrEqual" allowBlank="1" showInputMessage="1" showErrorMessage="1" errorTitle="Unzulässige Eingabe" error="Bitte geben Sie eine ganze Zahl größer oder gleich 0 ein._x000a__x000a_Please enter a whole number greater than or equal to 0._x000a__x000a_Veuillez saisir un nombre entier supérieur ou égal à 0._x000a__x000a_Ingresa un número entero mayor o igual a 0." sqref="E68:E69" xr:uid="{47DF8A05-3BE3-4474-95F6-BAC5B502DB47}">
      <formula1>0</formula1>
    </dataValidation>
    <dataValidation type="whole" operator="greaterThanOrEqual" allowBlank="1" showInputMessage="1" showErrorMessage="1" errorTitle="Unzulässige Eingabe!" error="Bitte geben Sie eine ganze Zahl größer 295 ein._x000a__x000a_Please enter a whole number greater than 295._x000a__x000a_Veuillez saisir un nombre entier supérieur à 295._x000a__x000a_Ingresa un número entero mayor a 295." sqref="E62" xr:uid="{4254E25B-6B5E-4E9E-B5D8-6E4BC0849BCB}">
      <formula1>$E$57</formula1>
    </dataValidation>
    <dataValidation type="whole" operator="greaterThan" allowBlank="1" showErrorMessage="1" errorTitle="Unzulässige Eingabe!" error="Bitte geben Sie eine ganze Zahl größer 0 ein._x000a__x000a_Please enter a whole number greater than 0._x000a__x000a_Veuillez saisir un nombre entier supérieur à 0._x000a__x000a_Ingresa un número entero mayor a 0." sqref="E64" xr:uid="{6226229B-982B-4417-B209-B9ECEFE39151}">
      <formula1>0</formula1>
    </dataValidation>
    <dataValidation type="whole" operator="greaterThanOrEqual" allowBlank="1" showInputMessage="1" showErrorMessage="1" sqref="E43:E45" xr:uid="{DF9D2286-0FD6-45F4-BEA0-DFA6A608C559}">
      <formula1>0</formula1>
    </dataValidation>
    <dataValidation type="whole" operator="greaterThanOrEqual" allowBlank="1" errorTitle="Unzulässige Eingabe!" error="Die Raumhöhe (Oberkante Profil) muss eine ganze Zahl sein (Einheit mm)!" sqref="E47 E49" xr:uid="{729BB91C-5B60-445F-BE14-3EE7FC58466F}">
      <formula1>0</formula1>
    </dataValidation>
    <dataValidation type="whole" operator="greaterThanOrEqual" allowBlank="1" showErrorMessage="1" sqref="E53:E57" xr:uid="{488C8B1C-6931-4EEC-B62F-299FE6D70712}">
      <formula1>0</formula1>
    </dataValidation>
    <dataValidation type="whole" operator="greaterThanOrEqual" allowBlank="1" sqref="E51" xr:uid="{C1A6E431-DB88-474C-B60F-8D4260FB09E1}">
      <formula1>0</formula1>
    </dataValidation>
    <dataValidation type="list" operator="greaterThan" allowBlank="1" showErrorMessage="1" errorTitle="Unzulässige Eingabe!" error="Bitte wählen Sie eine Glasstärke aus der Drop-Down-Liste aus." sqref="E67:E71" xr:uid="{5A5C7311-D889-4EDA-B343-476AB60B1C01}">
      <mc:AlternateContent xmlns:x12ac="http://schemas.microsoft.com/office/spreadsheetml/2011/1/ac" xmlns:mc="http://schemas.openxmlformats.org/markup-compatibility/2006">
        <mc:Choice Requires="x12ac">
          <x12ac:list>8," 8,76", 10," 10,76", 12," 12,76"</x12ac:list>
        </mc:Choice>
        <mc:Fallback>
          <formula1>"8, 8,76, 10, 10,76, 12, 12,76"</formula1>
        </mc:Fallback>
      </mc:AlternateContent>
    </dataValidation>
    <dataValidation type="decimal" operator="lessThan" allowBlank="1" showInputMessage="1" showErrorMessage="1" error="Maximal zulässiges Flügelgewicht überschritten." sqref="L80" xr:uid="{8E88EDED-A7F3-4966-B435-4BD45584A987}">
      <formula1>60</formula1>
    </dataValidation>
    <dataValidation type="list" operator="greaterThan" allowBlank="1" showErrorMessage="1" errorTitle="Unzulässige Eingabe!" error="Bitte wählen Sie aus der Drop-Down-Liste aus._x000a__x000a_Please select from the drop-down list._x000a__x000a_Veuillez sélectionner dans la liste déroulante._x000a__x000a_Seleccione de la lista desplegable." sqref="E66" xr:uid="{91395621-0DB6-465A-ACF5-A9FE31DEE182}">
      <mc:AlternateContent xmlns:x12ac="http://schemas.microsoft.com/office/spreadsheetml/2011/1/ac" xmlns:mc="http://schemas.openxmlformats.org/markup-compatibility/2006">
        <mc:Choice Requires="x12ac">
          <x12ac:list>8," 8,76", 10," 10,76"</x12ac:list>
        </mc:Choice>
        <mc:Fallback>
          <formula1>"8, 8,76, 10, 10,76"</formula1>
        </mc:Fallback>
      </mc:AlternateContent>
    </dataValidation>
  </dataValidations>
  <pageMargins left="0.78740157480314965" right="0.78740157480314965" top="0.98425196850393704" bottom="0.98425196850393704" header="0.51181102362204722" footer="0.51181102362204722"/>
  <pageSetup paperSize="9" scale="50" fitToHeight="2" orientation="landscape" r:id="rId1"/>
  <headerFooter alignWithMargins="0">
    <oddHeader>&amp;R&amp;D</oddHeader>
    <oddFooter>&amp;RSeite &amp;P &amp; von &amp;N</oddFooter>
  </headerFooter>
  <rowBreaks count="1" manualBreakCount="1">
    <brk id="94" max="16383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31020B6D-C995-4364-8AB1-C6FE9E22B330}">
            <xm:f>$M$79=Übersetzungstabelle!$A$84</xm:f>
            <x14:dxf>
              <font>
                <color rgb="FF007635"/>
              </font>
              <fill>
                <patternFill>
                  <bgColor rgb="FFFFFFFF"/>
                </patternFill>
              </fill>
            </x14:dxf>
          </x14:cfRule>
          <xm:sqref>K79</xm:sqref>
        </x14:conditionalFormatting>
        <x14:conditionalFormatting xmlns:xm="http://schemas.microsoft.com/office/excel/2006/main">
          <x14:cfRule type="expression" priority="7" id="{E042DFAD-FC77-4B67-A543-C994F41A1A26}">
            <xm:f>$M$84=Übersetzungstabelle!$A$84</xm:f>
            <x14:dxf>
              <font>
                <color rgb="FF007635"/>
              </font>
              <fill>
                <patternFill>
                  <bgColor rgb="FFFFFFFF"/>
                </patternFill>
              </fill>
            </x14:dxf>
          </x14:cfRule>
          <xm:sqref>K84</xm:sqref>
        </x14:conditionalFormatting>
        <x14:conditionalFormatting xmlns:xm="http://schemas.microsoft.com/office/excel/2006/main">
          <x14:cfRule type="expression" priority="6" id="{C1E68A33-200F-4F3A-9352-0E999E509CD0}">
            <xm:f>$M$88=Übersetzungstabelle!$A$84</xm:f>
            <x14:dxf>
              <font>
                <color rgb="FF007635"/>
              </font>
              <fill>
                <patternFill>
                  <bgColor rgb="FFFFFFFF"/>
                </patternFill>
              </fill>
            </x14:dxf>
          </x14:cfRule>
          <xm:sqref>K88</xm:sqref>
        </x14:conditionalFormatting>
        <x14:conditionalFormatting xmlns:xm="http://schemas.microsoft.com/office/excel/2006/main">
          <x14:cfRule type="containsText" priority="4" operator="containsText" text="Achtung: Sie weichen vom vorgeschlagenen Systemmaß ab, bitte prüfen Sie, ob das System mit dem von Ihnen gewählten Wert realisierbar ist!" id="{472C52A4-4F0C-4B7B-AC12-2F27664D3F0F}">
            <xm:f>NOT(ISERROR(SEARCH("Achtung: Sie weichen vom vorgeschlagenen Systemmaß ab, bitte prüfen Sie, ob das System mit dem von Ihnen gewählten Wert realisierbar ist!",'C:\Austausch\Vitris 2.0\Produktmanagement\0_Produktdaten\Aquant 40\3 Dokumente\6 Profil- und Glasmaßrechner\[20200727_AQ40_Profil-undGlasmaßrechner_Expertenmodus.xlsm]Spritzschutz'!#REF!)))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B116:I117</xm:sqref>
        </x14:conditionalFormatting>
        <x14:conditionalFormatting xmlns:xm="http://schemas.microsoft.com/office/excel/2006/main">
          <x14:cfRule type="containsText" priority="5" operator="containsText" text="Achtung: Die technischen Restriktionen sind nicht erfüllt; bitte verändern Sie Ihre Planung!" id="{909EDA17-6D36-45FF-ADDA-73598FDC790E}">
            <xm:f>NOT(ISERROR(SEARCH("Achtung: Die technischen Restriktionen sind nicht erfüllt; bitte verändern Sie Ihre Planung!",'C:\Austausch\Vitris 2.0\Produktmanagement\0_Produktdaten\Aquant 40\3 Dokumente\6 Profil- und Glasmaßrechner\[20200727_AQ40_Profil-undGlasmaßrechner_Expertenmodus.xlsm]Spritzschutz'!#REF!)))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H125:I125</xm:sqref>
        </x14:conditionalFormatting>
        <x14:conditionalFormatting xmlns:xm="http://schemas.microsoft.com/office/excel/2006/main">
          <x14:cfRule type="containsText" priority="1" operator="containsText" id="{99737522-BA9B-43A2-A4CA-ABCEB17E29EF}">
            <xm:f>NOT(ISERROR(SEARCH(Übersetzungstabelle!$A$89,I81)))</xm:f>
            <xm:f>Übersetzungstabelle!$A$89</xm:f>
            <x14:dxf>
              <font>
                <b/>
                <i val="0"/>
                <strike val="0"/>
                <color rgb="FFFF0000"/>
              </font>
              <fill>
                <patternFill>
                  <bgColor rgb="FFFFC7CE"/>
                </patternFill>
              </fill>
            </x14:dxf>
          </x14:cfRule>
          <xm:sqref>I81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42BC1-A617-4405-AD88-86EA70DA9CD9}">
  <sheetPr codeName="Tabelle6"/>
  <dimension ref="A1:Y141"/>
  <sheetViews>
    <sheetView showGridLines="0" view="pageBreakPreview" zoomScale="60" zoomScaleNormal="90" workbookViewId="0">
      <selection activeCell="E59" sqref="E59"/>
    </sheetView>
  </sheetViews>
  <sheetFormatPr baseColWidth="10" defaultColWidth="11.453125" defaultRowHeight="12.5" x14ac:dyDescent="0.25"/>
  <cols>
    <col min="1" max="2" width="2.7265625" style="1" customWidth="1"/>
    <col min="3" max="3" width="11.7265625" style="1" customWidth="1"/>
    <col min="4" max="4" width="44.7265625" style="1" customWidth="1"/>
    <col min="5" max="5" width="11.7265625" style="2" customWidth="1"/>
    <col min="6" max="6" width="8.7265625" style="1" customWidth="1"/>
    <col min="7" max="8" width="2.7265625" style="1" customWidth="1"/>
    <col min="9" max="9" width="11.7265625" style="1" customWidth="1"/>
    <col min="10" max="10" width="50.7265625" style="1" customWidth="1"/>
    <col min="11" max="12" width="11.7265625" style="1" customWidth="1"/>
    <col min="13" max="13" width="8.7265625" style="1" customWidth="1"/>
    <col min="14" max="15" width="2.7265625" style="1" customWidth="1"/>
    <col min="16" max="16" width="55.7265625" style="1" customWidth="1"/>
    <col min="17" max="17" width="2.7265625" style="1" customWidth="1"/>
    <col min="18" max="16384" width="11.453125" style="1"/>
  </cols>
  <sheetData>
    <row r="1" spans="1:17" ht="56.25" customHeight="1" x14ac:dyDescent="0.4">
      <c r="A1" s="5"/>
      <c r="B1" s="492" t="str">
        <f>Übersetzungstabelle!$A$26</f>
        <v>Portavant M 50 / M 80: Deckenmontage mit Festflügel, einseitig mit Anschlag-/Schließkasten</v>
      </c>
      <c r="C1" s="492"/>
      <c r="D1" s="492"/>
      <c r="E1" s="492"/>
      <c r="F1" s="492"/>
      <c r="G1" s="492"/>
      <c r="H1" s="492"/>
      <c r="I1" s="492"/>
      <c r="J1" s="492"/>
      <c r="K1" s="492"/>
      <c r="L1" s="492"/>
      <c r="M1" s="492"/>
      <c r="N1" s="6"/>
      <c r="O1" s="6"/>
      <c r="P1" s="433"/>
      <c r="Q1" s="433"/>
    </row>
    <row r="2" spans="1:17" ht="10.5" customHeight="1" x14ac:dyDescent="0.4">
      <c r="A2" s="7"/>
      <c r="B2" s="7"/>
      <c r="C2" s="7"/>
      <c r="D2" s="7"/>
      <c r="E2" s="7"/>
      <c r="F2" s="8"/>
      <c r="G2" s="9"/>
      <c r="H2" s="9"/>
      <c r="I2" s="346"/>
      <c r="J2" s="346"/>
      <c r="K2" s="346"/>
      <c r="L2" s="346"/>
      <c r="M2" s="346"/>
      <c r="N2" s="346"/>
      <c r="O2" s="346"/>
      <c r="P2" s="434"/>
      <c r="Q2" s="434"/>
    </row>
    <row r="3" spans="1:17" s="355" customFormat="1" ht="12.75" customHeight="1" x14ac:dyDescent="0.4">
      <c r="A3" s="148"/>
      <c r="B3" s="465"/>
      <c r="C3" s="465"/>
      <c r="D3" s="465"/>
      <c r="E3" s="465"/>
      <c r="F3" s="465"/>
      <c r="G3" s="465"/>
      <c r="H3" s="465"/>
      <c r="I3" s="465"/>
      <c r="J3" s="465"/>
      <c r="K3" s="465"/>
      <c r="L3" s="465"/>
      <c r="M3" s="465"/>
      <c r="N3" s="465"/>
      <c r="O3" s="465"/>
      <c r="P3" s="465"/>
      <c r="Q3" s="465"/>
    </row>
    <row r="4" spans="1:17" s="355" customFormat="1" ht="12.75" customHeight="1" x14ac:dyDescent="0.4">
      <c r="A4" s="148"/>
      <c r="B4" s="465"/>
      <c r="C4" s="465"/>
      <c r="D4" s="465"/>
      <c r="E4" s="465"/>
      <c r="F4" s="465"/>
      <c r="G4" s="465"/>
      <c r="H4" s="465"/>
      <c r="I4" s="465"/>
      <c r="J4" s="465"/>
      <c r="K4" s="465"/>
      <c r="L4" s="465"/>
      <c r="M4" s="465"/>
      <c r="N4" s="465"/>
      <c r="O4" s="465"/>
      <c r="P4" s="465"/>
      <c r="Q4" s="465"/>
    </row>
    <row r="5" spans="1:17" s="355" customFormat="1" ht="12.75" customHeight="1" x14ac:dyDescent="0.4">
      <c r="A5" s="148"/>
      <c r="B5" s="465"/>
      <c r="C5" s="465"/>
      <c r="D5" s="465"/>
      <c r="E5" s="465"/>
      <c r="F5" s="465"/>
      <c r="G5" s="465"/>
      <c r="H5" s="465"/>
      <c r="I5" s="465"/>
      <c r="J5" s="465"/>
      <c r="K5" s="465"/>
      <c r="L5" s="465"/>
      <c r="M5" s="465"/>
      <c r="N5" s="465"/>
      <c r="O5" s="465"/>
      <c r="P5" s="465"/>
      <c r="Q5" s="465"/>
    </row>
    <row r="6" spans="1:17" s="355" customFormat="1" ht="12.75" customHeight="1" x14ac:dyDescent="0.4">
      <c r="A6" s="148"/>
      <c r="B6" s="465"/>
      <c r="C6" s="465"/>
      <c r="D6" s="465"/>
      <c r="E6" s="465"/>
      <c r="F6" s="465"/>
      <c r="G6" s="465"/>
      <c r="H6" s="465"/>
      <c r="I6" s="465"/>
      <c r="J6" s="465"/>
      <c r="K6" s="465"/>
      <c r="L6" s="465"/>
      <c r="M6" s="465"/>
      <c r="N6" s="465"/>
      <c r="O6" s="465"/>
      <c r="P6" s="465"/>
      <c r="Q6" s="465"/>
    </row>
    <row r="7" spans="1:17" s="355" customFormat="1" ht="12.75" customHeight="1" x14ac:dyDescent="0.4">
      <c r="A7" s="148"/>
      <c r="B7" s="465"/>
      <c r="C7" s="465"/>
      <c r="D7" s="465"/>
      <c r="E7" s="465"/>
      <c r="F7" s="465"/>
      <c r="G7" s="465"/>
      <c r="H7" s="465"/>
      <c r="I7" s="465"/>
      <c r="J7" s="465"/>
      <c r="K7" s="465"/>
      <c r="L7" s="465"/>
      <c r="M7" s="465"/>
      <c r="N7" s="465"/>
      <c r="O7" s="465"/>
      <c r="P7" s="465"/>
      <c r="Q7" s="465"/>
    </row>
    <row r="8" spans="1:17" s="355" customFormat="1" ht="12.75" customHeight="1" x14ac:dyDescent="0.4">
      <c r="A8" s="148"/>
      <c r="B8" s="465"/>
      <c r="C8" s="465"/>
      <c r="D8" s="465"/>
      <c r="E8" s="465"/>
      <c r="F8" s="465"/>
      <c r="G8" s="465"/>
      <c r="H8" s="465"/>
      <c r="I8" s="465"/>
      <c r="J8" s="465"/>
      <c r="K8" s="465"/>
      <c r="L8" s="465"/>
      <c r="M8" s="465"/>
      <c r="N8" s="465"/>
      <c r="O8" s="465"/>
      <c r="P8" s="465"/>
      <c r="Q8" s="465"/>
    </row>
    <row r="9" spans="1:17" s="355" customFormat="1" ht="12.75" customHeight="1" x14ac:dyDescent="0.4">
      <c r="A9" s="148"/>
      <c r="B9" s="465"/>
      <c r="C9" s="465"/>
      <c r="D9" s="465"/>
      <c r="E9" s="465"/>
      <c r="F9" s="465"/>
      <c r="G9" s="465"/>
      <c r="H9" s="465"/>
      <c r="I9" s="465"/>
      <c r="J9" s="465"/>
      <c r="K9" s="465"/>
      <c r="L9" s="465"/>
      <c r="M9" s="465"/>
      <c r="N9" s="465"/>
      <c r="O9" s="465"/>
      <c r="P9" s="465"/>
      <c r="Q9" s="465"/>
    </row>
    <row r="10" spans="1:17" s="355" customFormat="1" ht="12.75" customHeight="1" x14ac:dyDescent="0.4">
      <c r="A10" s="148"/>
      <c r="B10" s="465"/>
      <c r="C10" s="465"/>
      <c r="D10" s="465"/>
      <c r="E10" s="465"/>
      <c r="F10" s="465"/>
      <c r="G10" s="465"/>
      <c r="H10" s="465"/>
      <c r="I10" s="465"/>
      <c r="J10" s="465"/>
      <c r="K10" s="465"/>
      <c r="L10" s="465"/>
      <c r="M10" s="465"/>
      <c r="N10" s="465"/>
      <c r="O10" s="465"/>
      <c r="P10" s="465"/>
      <c r="Q10" s="465"/>
    </row>
    <row r="11" spans="1:17" s="355" customFormat="1" ht="12.75" customHeight="1" x14ac:dyDescent="0.4">
      <c r="A11" s="148"/>
      <c r="B11" s="465"/>
      <c r="C11" s="465"/>
      <c r="D11" s="465"/>
      <c r="E11" s="465"/>
      <c r="F11" s="465"/>
      <c r="G11" s="465"/>
      <c r="H11" s="465"/>
      <c r="I11" s="465"/>
      <c r="J11" s="465"/>
      <c r="K11" s="465"/>
      <c r="L11" s="465"/>
      <c r="M11" s="465"/>
      <c r="N11" s="465"/>
      <c r="O11" s="465"/>
      <c r="P11" s="465"/>
      <c r="Q11" s="465"/>
    </row>
    <row r="12" spans="1:17" s="355" customFormat="1" ht="12.75" customHeight="1" x14ac:dyDescent="0.4">
      <c r="A12" s="148"/>
      <c r="B12" s="465"/>
      <c r="C12" s="465"/>
      <c r="D12" s="465"/>
      <c r="E12" s="465"/>
      <c r="F12" s="465"/>
      <c r="G12" s="465"/>
      <c r="H12" s="465"/>
      <c r="I12" s="465"/>
      <c r="J12" s="465"/>
      <c r="K12" s="465"/>
      <c r="L12" s="465"/>
      <c r="M12" s="465"/>
      <c r="N12" s="465"/>
      <c r="O12" s="465"/>
      <c r="P12" s="465"/>
      <c r="Q12" s="465"/>
    </row>
    <row r="13" spans="1:17" s="355" customFormat="1" ht="12.75" customHeight="1" x14ac:dyDescent="0.4">
      <c r="A13" s="148"/>
      <c r="B13" s="465"/>
      <c r="C13" s="465"/>
      <c r="D13" s="465"/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</row>
    <row r="14" spans="1:17" s="355" customFormat="1" ht="12.75" customHeight="1" x14ac:dyDescent="0.4">
      <c r="A14" s="148"/>
      <c r="B14" s="465"/>
      <c r="C14" s="465"/>
      <c r="D14" s="465"/>
      <c r="E14" s="465"/>
      <c r="F14" s="465"/>
      <c r="G14" s="465"/>
      <c r="H14" s="465"/>
      <c r="I14" s="465"/>
      <c r="J14" s="465"/>
      <c r="K14" s="465"/>
      <c r="L14" s="465"/>
      <c r="M14" s="465"/>
      <c r="N14" s="465"/>
      <c r="O14" s="465"/>
      <c r="P14" s="465"/>
      <c r="Q14" s="465"/>
    </row>
    <row r="15" spans="1:17" s="355" customFormat="1" ht="12.75" customHeight="1" x14ac:dyDescent="0.4">
      <c r="A15" s="148"/>
      <c r="B15" s="465"/>
      <c r="C15" s="465"/>
      <c r="D15" s="465"/>
      <c r="E15" s="465"/>
      <c r="F15" s="465"/>
      <c r="G15" s="465"/>
      <c r="H15" s="465"/>
      <c r="I15" s="465"/>
      <c r="J15" s="465"/>
      <c r="K15" s="465"/>
      <c r="L15" s="465"/>
      <c r="M15" s="465"/>
      <c r="N15" s="465"/>
      <c r="O15" s="465"/>
      <c r="P15" s="465"/>
      <c r="Q15" s="465"/>
    </row>
    <row r="16" spans="1:17" s="355" customFormat="1" ht="12.75" customHeight="1" x14ac:dyDescent="0.4">
      <c r="A16" s="148"/>
      <c r="B16" s="465"/>
      <c r="C16" s="465"/>
      <c r="D16" s="465"/>
      <c r="E16" s="465"/>
      <c r="F16" s="465"/>
      <c r="G16" s="465"/>
      <c r="H16" s="465"/>
      <c r="I16" s="465"/>
      <c r="J16" s="465"/>
      <c r="K16" s="465"/>
      <c r="L16" s="465"/>
      <c r="M16" s="465"/>
      <c r="N16" s="465"/>
      <c r="O16" s="465"/>
      <c r="P16" s="465"/>
      <c r="Q16" s="465"/>
    </row>
    <row r="17" spans="1:23" s="355" customFormat="1" ht="12.75" customHeight="1" x14ac:dyDescent="0.4">
      <c r="A17" s="148"/>
      <c r="B17" s="465"/>
      <c r="C17" s="465"/>
      <c r="D17" s="465"/>
      <c r="E17" s="465"/>
      <c r="F17" s="465"/>
      <c r="G17" s="465"/>
      <c r="H17" s="465"/>
      <c r="I17" s="465"/>
      <c r="J17" s="465"/>
      <c r="K17" s="465"/>
      <c r="L17" s="465"/>
      <c r="M17" s="465"/>
      <c r="N17" s="465"/>
      <c r="O17" s="465"/>
      <c r="P17" s="465"/>
      <c r="Q17" s="465"/>
    </row>
    <row r="18" spans="1:23" s="355" customFormat="1" ht="12.75" customHeight="1" x14ac:dyDescent="0.4">
      <c r="A18" s="148"/>
      <c r="B18" s="465"/>
      <c r="C18" s="465"/>
      <c r="D18" s="465"/>
      <c r="E18" s="465"/>
      <c r="F18" s="465"/>
      <c r="G18" s="465"/>
      <c r="H18" s="465"/>
      <c r="I18" s="465"/>
      <c r="J18" s="465"/>
      <c r="K18" s="465"/>
      <c r="L18" s="465"/>
      <c r="M18" s="465"/>
      <c r="N18" s="465"/>
      <c r="O18" s="465"/>
      <c r="P18" s="465"/>
      <c r="Q18" s="465"/>
    </row>
    <row r="19" spans="1:23" s="355" customFormat="1" ht="12.75" customHeight="1" x14ac:dyDescent="0.4">
      <c r="A19" s="148"/>
      <c r="B19" s="465"/>
      <c r="C19" s="465"/>
      <c r="D19" s="465"/>
      <c r="E19" s="465"/>
      <c r="F19" s="465"/>
      <c r="G19" s="465"/>
      <c r="H19" s="465"/>
      <c r="I19" s="465"/>
      <c r="J19" s="465"/>
      <c r="K19" s="465"/>
      <c r="L19" s="465"/>
      <c r="M19" s="465"/>
      <c r="N19" s="465"/>
      <c r="O19" s="465"/>
      <c r="P19" s="465"/>
      <c r="Q19" s="465"/>
    </row>
    <row r="20" spans="1:23" s="355" customFormat="1" ht="12.75" customHeight="1" x14ac:dyDescent="0.4">
      <c r="A20" s="148"/>
      <c r="B20" s="465"/>
      <c r="C20" s="465"/>
      <c r="D20" s="465"/>
      <c r="E20" s="465"/>
      <c r="F20" s="465"/>
      <c r="G20" s="465"/>
      <c r="H20" s="465"/>
      <c r="I20" s="465"/>
      <c r="J20" s="465"/>
      <c r="K20" s="465"/>
      <c r="L20" s="465"/>
      <c r="M20" s="465"/>
      <c r="N20" s="465"/>
      <c r="O20" s="465"/>
      <c r="P20" s="465"/>
      <c r="Q20" s="465"/>
    </row>
    <row r="21" spans="1:23" s="355" customFormat="1" ht="12.75" customHeight="1" x14ac:dyDescent="0.4">
      <c r="A21" s="148"/>
      <c r="B21" s="465"/>
      <c r="C21" s="465"/>
      <c r="D21" s="465"/>
      <c r="E21" s="465"/>
      <c r="F21" s="465"/>
      <c r="G21" s="465"/>
      <c r="H21" s="465"/>
      <c r="I21" s="465"/>
      <c r="J21" s="465"/>
      <c r="K21" s="465"/>
      <c r="L21" s="465"/>
      <c r="M21" s="465"/>
      <c r="N21" s="465"/>
      <c r="O21" s="465"/>
      <c r="P21" s="465"/>
      <c r="Q21" s="465"/>
    </row>
    <row r="22" spans="1:23" s="355" customFormat="1" ht="12.75" customHeight="1" x14ac:dyDescent="0.4">
      <c r="A22" s="148"/>
      <c r="B22" s="465"/>
      <c r="C22" s="465"/>
      <c r="D22" s="465"/>
      <c r="E22" s="465"/>
      <c r="F22" s="465"/>
      <c r="G22" s="465"/>
      <c r="H22" s="465"/>
      <c r="I22" s="465"/>
      <c r="J22" s="465"/>
      <c r="K22" s="465"/>
      <c r="L22" s="465"/>
      <c r="M22" s="465"/>
      <c r="N22" s="465"/>
      <c r="O22" s="465"/>
      <c r="P22" s="465"/>
      <c r="Q22" s="465"/>
    </row>
    <row r="23" spans="1:23" s="355" customFormat="1" ht="12.75" customHeight="1" x14ac:dyDescent="0.4">
      <c r="A23" s="148"/>
      <c r="B23" s="465"/>
      <c r="C23" s="465"/>
      <c r="D23" s="465"/>
      <c r="E23" s="465"/>
      <c r="F23" s="465"/>
      <c r="G23" s="465"/>
      <c r="H23" s="465"/>
      <c r="I23" s="465"/>
      <c r="J23" s="465"/>
      <c r="K23" s="465"/>
      <c r="L23" s="465"/>
      <c r="M23" s="465"/>
      <c r="N23" s="465"/>
      <c r="O23" s="465"/>
      <c r="P23" s="465"/>
      <c r="Q23" s="465"/>
    </row>
    <row r="24" spans="1:23" s="355" customFormat="1" ht="12.75" customHeight="1" x14ac:dyDescent="0.4">
      <c r="A24" s="148"/>
      <c r="B24" s="465"/>
      <c r="C24" s="465"/>
      <c r="D24" s="465"/>
      <c r="E24" s="465"/>
      <c r="F24" s="465"/>
      <c r="G24" s="465"/>
      <c r="H24" s="465"/>
      <c r="I24" s="465"/>
      <c r="J24" s="465"/>
      <c r="K24" s="465"/>
      <c r="L24" s="465"/>
      <c r="M24" s="465"/>
      <c r="N24" s="465"/>
      <c r="O24" s="465"/>
      <c r="P24" s="465"/>
      <c r="Q24" s="465"/>
    </row>
    <row r="25" spans="1:23" s="355" customFormat="1" ht="12.75" customHeight="1" x14ac:dyDescent="0.4">
      <c r="A25" s="148"/>
      <c r="B25" s="465"/>
      <c r="C25" s="465"/>
      <c r="D25" s="465"/>
      <c r="E25" s="465"/>
      <c r="F25" s="465"/>
      <c r="G25" s="465"/>
      <c r="H25" s="465"/>
      <c r="I25" s="465"/>
      <c r="J25" s="465"/>
      <c r="K25" s="465"/>
      <c r="L25" s="465"/>
      <c r="M25" s="465"/>
      <c r="N25" s="465"/>
      <c r="O25" s="465"/>
      <c r="P25" s="465"/>
      <c r="Q25" s="465"/>
    </row>
    <row r="26" spans="1:23" s="364" customFormat="1" ht="12.75" hidden="1" customHeight="1" x14ac:dyDescent="0.4">
      <c r="A26" s="148"/>
      <c r="B26" s="465"/>
      <c r="C26" s="465"/>
      <c r="D26" s="465"/>
      <c r="E26" s="465"/>
      <c r="F26" s="465"/>
      <c r="G26" s="465"/>
      <c r="H26" s="465"/>
      <c r="I26" s="465"/>
      <c r="J26" s="465"/>
      <c r="K26" s="465"/>
      <c r="L26" s="465"/>
      <c r="M26" s="465"/>
      <c r="N26" s="465"/>
      <c r="O26" s="465"/>
      <c r="P26" s="465"/>
      <c r="Q26" s="465"/>
      <c r="R26" s="363"/>
      <c r="S26" s="363"/>
      <c r="T26" s="363"/>
      <c r="U26" s="363"/>
      <c r="V26" s="363"/>
      <c r="W26" s="363"/>
    </row>
    <row r="27" spans="1:23" s="364" customFormat="1" ht="12.75" hidden="1" customHeight="1" x14ac:dyDescent="0.4">
      <c r="A27" s="148"/>
      <c r="B27" s="465"/>
      <c r="C27" s="465"/>
      <c r="D27" s="465"/>
      <c r="E27" s="465"/>
      <c r="F27" s="465"/>
      <c r="G27" s="465"/>
      <c r="H27" s="465"/>
      <c r="I27" s="465"/>
      <c r="J27" s="465"/>
      <c r="K27" s="465"/>
      <c r="L27" s="465"/>
      <c r="M27" s="465"/>
      <c r="N27" s="465"/>
      <c r="O27" s="465"/>
      <c r="P27" s="465"/>
      <c r="Q27" s="465"/>
      <c r="R27" s="363"/>
      <c r="S27" s="363"/>
      <c r="T27" s="363"/>
      <c r="U27" s="363"/>
      <c r="V27" s="363"/>
      <c r="W27" s="363"/>
    </row>
    <row r="28" spans="1:23" s="364" customFormat="1" ht="12.75" customHeight="1" x14ac:dyDescent="0.4">
      <c r="A28" s="148"/>
      <c r="B28" s="465"/>
      <c r="C28" s="465"/>
      <c r="D28" s="465"/>
      <c r="E28" s="465"/>
      <c r="F28" s="465"/>
      <c r="G28" s="465"/>
      <c r="H28" s="465"/>
      <c r="I28" s="465"/>
      <c r="J28" s="465"/>
      <c r="K28" s="465"/>
      <c r="L28" s="465"/>
      <c r="M28" s="465"/>
      <c r="N28" s="465"/>
      <c r="O28" s="465"/>
      <c r="P28" s="465"/>
      <c r="Q28" s="465"/>
      <c r="R28" s="363"/>
      <c r="S28" s="363"/>
      <c r="T28" s="363"/>
      <c r="U28" s="363"/>
      <c r="V28" s="363"/>
      <c r="W28" s="363"/>
    </row>
    <row r="29" spans="1:23" s="364" customFormat="1" ht="12.75" customHeight="1" x14ac:dyDescent="0.4">
      <c r="A29" s="148"/>
      <c r="B29" s="465"/>
      <c r="C29" s="465"/>
      <c r="D29" s="465"/>
      <c r="E29" s="465"/>
      <c r="F29" s="465"/>
      <c r="G29" s="465"/>
      <c r="H29" s="465"/>
      <c r="I29" s="465"/>
      <c r="J29" s="465"/>
      <c r="K29" s="465"/>
      <c r="L29" s="465"/>
      <c r="M29" s="465"/>
      <c r="N29" s="465"/>
      <c r="O29" s="465"/>
      <c r="P29" s="465"/>
      <c r="Q29" s="465"/>
      <c r="R29" s="363"/>
      <c r="S29" s="363"/>
      <c r="T29" s="363"/>
      <c r="U29" s="363"/>
      <c r="V29" s="363"/>
      <c r="W29" s="363"/>
    </row>
    <row r="30" spans="1:23" s="364" customFormat="1" ht="12.75" customHeight="1" x14ac:dyDescent="0.4">
      <c r="A30" s="148"/>
      <c r="B30" s="465"/>
      <c r="C30" s="465"/>
      <c r="D30" s="465"/>
      <c r="E30" s="465"/>
      <c r="F30" s="465"/>
      <c r="G30" s="465"/>
      <c r="H30" s="465"/>
      <c r="I30" s="465"/>
      <c r="J30" s="465"/>
      <c r="K30" s="465"/>
      <c r="L30" s="465"/>
      <c r="M30" s="465"/>
      <c r="N30" s="465"/>
      <c r="O30" s="465"/>
      <c r="P30" s="465"/>
      <c r="Q30" s="465"/>
      <c r="R30" s="363"/>
      <c r="S30" s="363"/>
      <c r="T30" s="363"/>
      <c r="U30" s="363"/>
      <c r="V30" s="363"/>
      <c r="W30" s="363"/>
    </row>
    <row r="31" spans="1:23" s="364" customFormat="1" ht="12.75" customHeight="1" x14ac:dyDescent="0.4">
      <c r="A31" s="148"/>
      <c r="B31" s="465"/>
      <c r="C31" s="465"/>
      <c r="D31" s="465"/>
      <c r="E31" s="465"/>
      <c r="F31" s="465"/>
      <c r="G31" s="465"/>
      <c r="H31" s="465"/>
      <c r="I31" s="465"/>
      <c r="J31" s="465"/>
      <c r="K31" s="465"/>
      <c r="L31" s="465"/>
      <c r="M31" s="465"/>
      <c r="N31" s="465"/>
      <c r="O31" s="465"/>
      <c r="P31" s="465"/>
      <c r="Q31" s="465"/>
      <c r="R31" s="363"/>
      <c r="S31" s="363"/>
      <c r="T31" s="363"/>
      <c r="U31" s="363"/>
      <c r="V31" s="363"/>
      <c r="W31" s="363"/>
    </row>
    <row r="32" spans="1:23" s="364" customFormat="1" ht="12.75" customHeight="1" x14ac:dyDescent="0.4">
      <c r="A32" s="148"/>
      <c r="B32" s="465"/>
      <c r="C32" s="465"/>
      <c r="D32" s="465"/>
      <c r="E32" s="465"/>
      <c r="F32" s="465"/>
      <c r="G32" s="465"/>
      <c r="H32" s="465"/>
      <c r="I32" s="465"/>
      <c r="J32" s="465"/>
      <c r="K32" s="465"/>
      <c r="L32" s="465"/>
      <c r="M32" s="465"/>
      <c r="N32" s="465"/>
      <c r="O32" s="465"/>
      <c r="P32" s="465"/>
      <c r="Q32" s="465"/>
      <c r="R32" s="363"/>
      <c r="S32" s="363"/>
      <c r="T32" s="363"/>
      <c r="U32" s="363"/>
      <c r="V32" s="363"/>
      <c r="W32" s="363"/>
    </row>
    <row r="33" spans="1:23" s="364" customFormat="1" ht="12.75" customHeight="1" x14ac:dyDescent="0.4">
      <c r="A33" s="148"/>
      <c r="B33" s="465"/>
      <c r="C33" s="465"/>
      <c r="D33" s="465"/>
      <c r="E33" s="465"/>
      <c r="F33" s="465"/>
      <c r="G33" s="465"/>
      <c r="H33" s="465"/>
      <c r="I33" s="465"/>
      <c r="J33" s="465"/>
      <c r="K33" s="465"/>
      <c r="L33" s="465"/>
      <c r="M33" s="465"/>
      <c r="N33" s="465"/>
      <c r="O33" s="465"/>
      <c r="P33" s="465"/>
      <c r="Q33" s="465"/>
      <c r="R33" s="363"/>
      <c r="S33" s="363"/>
      <c r="T33" s="363"/>
      <c r="U33" s="363"/>
      <c r="V33" s="363"/>
      <c r="W33" s="363"/>
    </row>
    <row r="34" spans="1:23" s="364" customFormat="1" ht="12.75" customHeight="1" x14ac:dyDescent="0.4">
      <c r="A34" s="148"/>
      <c r="B34" s="465"/>
      <c r="C34" s="465"/>
      <c r="D34" s="465"/>
      <c r="E34" s="465"/>
      <c r="F34" s="465"/>
      <c r="G34" s="465"/>
      <c r="H34" s="465"/>
      <c r="I34" s="465"/>
      <c r="J34" s="465"/>
      <c r="K34" s="465"/>
      <c r="L34" s="465"/>
      <c r="M34" s="465"/>
      <c r="N34" s="465"/>
      <c r="O34" s="465"/>
      <c r="P34" s="465"/>
      <c r="Q34" s="465"/>
      <c r="R34" s="363"/>
      <c r="S34" s="363"/>
      <c r="T34" s="363"/>
      <c r="U34" s="363"/>
      <c r="V34" s="363"/>
      <c r="W34" s="363"/>
    </row>
    <row r="35" spans="1:23" s="364" customFormat="1" ht="12.75" customHeight="1" x14ac:dyDescent="0.4">
      <c r="A35" s="148"/>
      <c r="B35" s="465"/>
      <c r="C35" s="465"/>
      <c r="D35" s="465"/>
      <c r="E35" s="465"/>
      <c r="F35" s="465"/>
      <c r="G35" s="465"/>
      <c r="H35" s="465"/>
      <c r="I35" s="465"/>
      <c r="J35" s="465"/>
      <c r="K35" s="465"/>
      <c r="L35" s="465"/>
      <c r="M35" s="465"/>
      <c r="N35" s="465"/>
      <c r="O35" s="465"/>
      <c r="P35" s="465"/>
      <c r="Q35" s="465"/>
      <c r="R35" s="363"/>
      <c r="S35" s="363"/>
      <c r="T35" s="363"/>
      <c r="U35" s="363"/>
      <c r="V35" s="363"/>
      <c r="W35" s="363"/>
    </row>
    <row r="36" spans="1:23" s="364" customFormat="1" ht="12.75" customHeight="1" x14ac:dyDescent="0.4">
      <c r="A36" s="148"/>
      <c r="B36" s="465"/>
      <c r="C36" s="465"/>
      <c r="D36" s="465"/>
      <c r="E36" s="465"/>
      <c r="F36" s="465"/>
      <c r="G36" s="465"/>
      <c r="H36" s="465"/>
      <c r="I36" s="465"/>
      <c r="J36" s="465"/>
      <c r="K36" s="465"/>
      <c r="L36" s="465"/>
      <c r="M36" s="465"/>
      <c r="N36" s="465"/>
      <c r="O36" s="465"/>
      <c r="P36" s="465"/>
      <c r="Q36" s="465"/>
      <c r="R36" s="363"/>
      <c r="S36" s="363"/>
      <c r="T36" s="363"/>
      <c r="U36" s="363"/>
      <c r="V36" s="363"/>
      <c r="W36" s="363"/>
    </row>
    <row r="37" spans="1:23" s="364" customFormat="1" ht="12.75" customHeight="1" x14ac:dyDescent="0.4">
      <c r="A37" s="148"/>
      <c r="B37" s="465"/>
      <c r="C37" s="465"/>
      <c r="D37" s="465"/>
      <c r="E37" s="465"/>
      <c r="F37" s="465"/>
      <c r="G37" s="465"/>
      <c r="H37" s="465"/>
      <c r="I37" s="465"/>
      <c r="J37" s="465"/>
      <c r="K37" s="465"/>
      <c r="L37" s="465"/>
      <c r="M37" s="465"/>
      <c r="N37" s="465"/>
      <c r="O37" s="465"/>
      <c r="P37" s="465"/>
      <c r="Q37" s="465"/>
      <c r="R37" s="363"/>
      <c r="S37" s="363"/>
      <c r="T37" s="363"/>
      <c r="U37" s="363"/>
      <c r="V37" s="363"/>
      <c r="W37" s="363"/>
    </row>
    <row r="38" spans="1:23" s="364" customFormat="1" ht="12.75" customHeight="1" x14ac:dyDescent="0.4">
      <c r="A38" s="148"/>
      <c r="B38" s="465"/>
      <c r="C38" s="465"/>
      <c r="D38" s="465"/>
      <c r="E38" s="465"/>
      <c r="F38" s="465"/>
      <c r="G38" s="465"/>
      <c r="H38" s="465"/>
      <c r="I38" s="465"/>
      <c r="J38" s="465"/>
      <c r="K38" s="465"/>
      <c r="L38" s="465"/>
      <c r="M38" s="465"/>
      <c r="N38" s="465"/>
      <c r="O38" s="465"/>
      <c r="P38" s="465"/>
      <c r="Q38" s="465"/>
      <c r="R38" s="363"/>
      <c r="S38" s="363"/>
      <c r="T38" s="363"/>
      <c r="U38" s="363"/>
      <c r="V38" s="363"/>
      <c r="W38" s="363"/>
    </row>
    <row r="39" spans="1:23" s="364" customFormat="1" ht="12.75" customHeight="1" thickBot="1" x14ac:dyDescent="0.45">
      <c r="A39" s="148"/>
      <c r="B39" s="465"/>
      <c r="C39" s="465"/>
      <c r="D39" s="465"/>
      <c r="E39" s="465"/>
      <c r="F39" s="465"/>
      <c r="G39" s="465"/>
      <c r="H39" s="465"/>
      <c r="I39" s="465"/>
      <c r="J39" s="465"/>
      <c r="K39" s="465"/>
      <c r="L39" s="465"/>
      <c r="M39" s="465"/>
      <c r="N39" s="465"/>
      <c r="O39" s="465"/>
      <c r="P39" s="465"/>
      <c r="Q39" s="465"/>
      <c r="R39" s="363"/>
      <c r="S39" s="363"/>
      <c r="T39" s="363"/>
      <c r="U39" s="363"/>
      <c r="V39" s="363"/>
      <c r="W39" s="363"/>
    </row>
    <row r="40" spans="1:23" s="158" customFormat="1" ht="15.75" hidden="1" customHeight="1" x14ac:dyDescent="0.35">
      <c r="B40" s="518" t="s">
        <v>18</v>
      </c>
      <c r="C40" s="519"/>
      <c r="D40" s="519"/>
      <c r="E40" s="519"/>
      <c r="F40" s="520"/>
      <c r="G40" s="349"/>
      <c r="H40" s="521"/>
      <c r="I40" s="521"/>
      <c r="J40" s="521"/>
      <c r="K40" s="521"/>
      <c r="L40" s="521"/>
      <c r="M40" s="521"/>
      <c r="N40" s="160"/>
      <c r="O40" s="161"/>
      <c r="P40" s="162"/>
      <c r="Q40" s="160"/>
      <c r="R40" s="160"/>
      <c r="S40" s="160"/>
      <c r="T40" s="160"/>
      <c r="U40" s="160"/>
      <c r="V40" s="160"/>
      <c r="W40" s="160"/>
    </row>
    <row r="41" spans="1:23" s="158" customFormat="1" ht="8.25" hidden="1" customHeight="1" x14ac:dyDescent="0.35">
      <c r="B41" s="163"/>
      <c r="C41" s="164"/>
      <c r="D41" s="165"/>
      <c r="E41" s="166"/>
      <c r="F41" s="167"/>
      <c r="G41" s="164"/>
      <c r="H41" s="164"/>
      <c r="I41" s="349"/>
      <c r="J41" s="168"/>
      <c r="K41" s="168"/>
      <c r="L41" s="166"/>
      <c r="M41" s="169"/>
      <c r="N41" s="160"/>
      <c r="O41" s="170"/>
      <c r="P41" s="522"/>
      <c r="Q41" s="160"/>
      <c r="R41" s="160"/>
      <c r="S41" s="160"/>
      <c r="T41" s="160"/>
      <c r="U41" s="160"/>
      <c r="V41" s="160"/>
      <c r="W41" s="160"/>
    </row>
    <row r="42" spans="1:23" s="158" customFormat="1" ht="15.75" hidden="1" customHeight="1" x14ac:dyDescent="0.35">
      <c r="B42" s="163"/>
      <c r="C42" s="171" t="s">
        <v>31</v>
      </c>
      <c r="D42" s="172" t="s">
        <v>32</v>
      </c>
      <c r="E42" s="173">
        <v>51</v>
      </c>
      <c r="F42" s="174" t="s">
        <v>1</v>
      </c>
      <c r="G42" s="175"/>
      <c r="H42" s="164"/>
      <c r="I42" s="170"/>
      <c r="J42" s="523"/>
      <c r="K42" s="523"/>
      <c r="L42" s="176"/>
      <c r="M42" s="169"/>
      <c r="N42" s="160"/>
      <c r="O42" s="177"/>
      <c r="P42" s="522"/>
      <c r="Q42" s="160"/>
      <c r="R42" s="160"/>
      <c r="S42" s="160"/>
      <c r="T42" s="160"/>
      <c r="U42" s="160"/>
      <c r="V42" s="160"/>
      <c r="W42" s="160"/>
    </row>
    <row r="43" spans="1:23" s="158" customFormat="1" ht="3.25" hidden="1" customHeight="1" x14ac:dyDescent="0.35">
      <c r="B43" s="163"/>
      <c r="C43" s="170"/>
      <c r="D43" s="177"/>
      <c r="E43" s="178"/>
      <c r="F43" s="174"/>
      <c r="G43" s="164"/>
      <c r="H43" s="164"/>
      <c r="I43" s="170"/>
      <c r="J43" s="350"/>
      <c r="K43" s="350"/>
      <c r="L43" s="180"/>
      <c r="M43" s="169"/>
      <c r="N43" s="160"/>
      <c r="O43" s="181"/>
      <c r="P43" s="522"/>
      <c r="Q43" s="160"/>
      <c r="R43" s="160"/>
      <c r="S43" s="160"/>
      <c r="T43" s="160"/>
      <c r="U43" s="160"/>
      <c r="V43" s="160"/>
      <c r="W43" s="160"/>
    </row>
    <row r="44" spans="1:23" s="158" customFormat="1" ht="15.5" hidden="1" x14ac:dyDescent="0.35">
      <c r="B44" s="163"/>
      <c r="C44" s="171" t="s">
        <v>19</v>
      </c>
      <c r="D44" s="172" t="s">
        <v>20</v>
      </c>
      <c r="E44" s="173">
        <v>51</v>
      </c>
      <c r="F44" s="174" t="s">
        <v>1</v>
      </c>
      <c r="G44" s="175"/>
      <c r="H44" s="164"/>
      <c r="I44" s="170"/>
      <c r="J44" s="523"/>
      <c r="K44" s="523"/>
      <c r="L44" s="176"/>
      <c r="M44" s="169"/>
      <c r="N44" s="160"/>
      <c r="O44" s="351"/>
      <c r="P44" s="522"/>
      <c r="Q44" s="160"/>
      <c r="R44" s="160"/>
      <c r="S44" s="160"/>
      <c r="T44" s="160"/>
      <c r="U44" s="160"/>
      <c r="V44" s="160"/>
      <c r="W44" s="160"/>
    </row>
    <row r="45" spans="1:23" s="158" customFormat="1" ht="3.25" hidden="1" customHeight="1" x14ac:dyDescent="0.35">
      <c r="B45" s="163"/>
      <c r="C45" s="183"/>
      <c r="D45" s="184"/>
      <c r="E45" s="227"/>
      <c r="F45" s="174"/>
      <c r="G45" s="175"/>
      <c r="H45" s="164"/>
      <c r="I45" s="170"/>
      <c r="J45" s="353"/>
      <c r="K45" s="353"/>
      <c r="L45" s="176"/>
      <c r="M45" s="169"/>
      <c r="N45" s="160"/>
      <c r="O45" s="354"/>
      <c r="P45" s="522"/>
      <c r="Q45" s="160"/>
      <c r="R45" s="160"/>
      <c r="S45" s="160"/>
      <c r="T45" s="160"/>
      <c r="U45" s="160"/>
      <c r="V45" s="160"/>
      <c r="W45" s="160"/>
    </row>
    <row r="46" spans="1:23" s="158" customFormat="1" ht="15.5" hidden="1" x14ac:dyDescent="0.35">
      <c r="B46" s="163"/>
      <c r="C46" s="171" t="s">
        <v>89</v>
      </c>
      <c r="D46" s="172" t="s">
        <v>90</v>
      </c>
      <c r="E46" s="173">
        <v>59</v>
      </c>
      <c r="F46" s="174" t="s">
        <v>1</v>
      </c>
      <c r="G46" s="175"/>
      <c r="H46" s="164"/>
      <c r="I46" s="170"/>
      <c r="J46" s="353"/>
      <c r="K46" s="353"/>
      <c r="L46" s="176"/>
      <c r="M46" s="169"/>
      <c r="N46" s="160"/>
      <c r="O46" s="354"/>
      <c r="P46" s="522"/>
      <c r="Q46" s="160"/>
      <c r="R46" s="160"/>
      <c r="S46" s="160"/>
      <c r="T46" s="160"/>
      <c r="U46" s="160"/>
      <c r="V46" s="160"/>
      <c r="W46" s="160"/>
    </row>
    <row r="47" spans="1:23" s="158" customFormat="1" ht="3.25" hidden="1" customHeight="1" x14ac:dyDescent="0.35">
      <c r="B47" s="163"/>
      <c r="C47" s="183"/>
      <c r="D47" s="184"/>
      <c r="E47" s="227"/>
      <c r="F47" s="174"/>
      <c r="G47" s="175"/>
      <c r="H47" s="164"/>
      <c r="I47" s="170"/>
      <c r="J47" s="350"/>
      <c r="K47" s="350"/>
      <c r="L47" s="176"/>
      <c r="M47" s="169"/>
      <c r="N47" s="160"/>
      <c r="O47" s="351"/>
      <c r="P47" s="522"/>
      <c r="Q47" s="160"/>
      <c r="R47" s="160"/>
      <c r="S47" s="160"/>
      <c r="T47" s="160"/>
      <c r="U47" s="160"/>
      <c r="V47" s="160"/>
      <c r="W47" s="160"/>
    </row>
    <row r="48" spans="1:23" s="158" customFormat="1" ht="15.5" hidden="1" x14ac:dyDescent="0.35">
      <c r="B48" s="163"/>
      <c r="C48" s="171" t="s">
        <v>77</v>
      </c>
      <c r="D48" s="186" t="s">
        <v>78</v>
      </c>
      <c r="E48" s="173">
        <v>0</v>
      </c>
      <c r="F48" s="174" t="s">
        <v>1</v>
      </c>
      <c r="G48" s="175"/>
      <c r="H48" s="164"/>
      <c r="I48" s="170"/>
      <c r="J48" s="350"/>
      <c r="K48" s="350"/>
      <c r="L48" s="176"/>
      <c r="M48" s="169"/>
      <c r="N48" s="160"/>
      <c r="O48" s="351"/>
      <c r="P48" s="522"/>
      <c r="Q48" s="160"/>
      <c r="R48" s="160"/>
      <c r="S48" s="160"/>
      <c r="T48" s="160"/>
      <c r="U48" s="160"/>
      <c r="V48" s="160"/>
      <c r="W48" s="160"/>
    </row>
    <row r="49" spans="2:23" s="158" customFormat="1" ht="3.25" hidden="1" customHeight="1" x14ac:dyDescent="0.35">
      <c r="B49" s="163"/>
      <c r="C49" s="183"/>
      <c r="D49" s="184"/>
      <c r="E49" s="185"/>
      <c r="F49" s="174"/>
      <c r="G49" s="175"/>
      <c r="H49" s="164"/>
      <c r="I49" s="170"/>
      <c r="J49" s="350"/>
      <c r="K49" s="350"/>
      <c r="L49" s="180"/>
      <c r="M49" s="169"/>
      <c r="N49" s="160"/>
      <c r="O49" s="181"/>
      <c r="P49" s="522"/>
      <c r="Q49" s="160"/>
      <c r="R49" s="160"/>
      <c r="S49" s="160"/>
      <c r="T49" s="160"/>
      <c r="U49" s="160"/>
      <c r="V49" s="160"/>
      <c r="W49" s="160"/>
    </row>
    <row r="50" spans="2:23" s="158" customFormat="1" ht="15.5" hidden="1" x14ac:dyDescent="0.35">
      <c r="B50" s="163"/>
      <c r="C50" s="171" t="s">
        <v>25</v>
      </c>
      <c r="D50" s="186" t="s">
        <v>38</v>
      </c>
      <c r="E50" s="173">
        <v>35</v>
      </c>
      <c r="F50" s="174" t="s">
        <v>1</v>
      </c>
      <c r="G50" s="175"/>
      <c r="H50" s="164"/>
      <c r="I50" s="170"/>
      <c r="J50" s="524"/>
      <c r="K50" s="524"/>
      <c r="L50" s="176"/>
      <c r="M50" s="169"/>
      <c r="N50" s="160"/>
      <c r="O50" s="351"/>
      <c r="P50" s="522"/>
      <c r="Q50" s="160"/>
      <c r="R50" s="160"/>
      <c r="S50" s="160"/>
      <c r="T50" s="160"/>
      <c r="U50" s="160"/>
      <c r="V50" s="160"/>
      <c r="W50" s="160"/>
    </row>
    <row r="51" spans="2:23" s="158" customFormat="1" ht="3.25" hidden="1" customHeight="1" x14ac:dyDescent="0.35">
      <c r="B51" s="163"/>
      <c r="C51" s="183"/>
      <c r="D51" s="184"/>
      <c r="E51" s="185"/>
      <c r="F51" s="174"/>
      <c r="G51" s="175"/>
      <c r="H51" s="164"/>
      <c r="I51" s="164"/>
      <c r="J51" s="165"/>
      <c r="K51" s="165"/>
      <c r="L51" s="166"/>
      <c r="M51" s="169"/>
      <c r="N51" s="160"/>
      <c r="O51" s="181"/>
      <c r="P51" s="522"/>
      <c r="Q51" s="160"/>
      <c r="R51" s="160"/>
      <c r="S51" s="160"/>
      <c r="T51" s="160"/>
      <c r="U51" s="160"/>
      <c r="V51" s="160"/>
      <c r="W51" s="160"/>
    </row>
    <row r="52" spans="2:23" s="158" customFormat="1" ht="15.75" hidden="1" customHeight="1" x14ac:dyDescent="0.35">
      <c r="B52" s="163"/>
      <c r="C52" s="171" t="s">
        <v>21</v>
      </c>
      <c r="D52" s="186" t="s">
        <v>22</v>
      </c>
      <c r="E52" s="173">
        <v>40</v>
      </c>
      <c r="F52" s="174" t="s">
        <v>1</v>
      </c>
      <c r="G52" s="175"/>
      <c r="H52" s="164"/>
      <c r="I52" s="525"/>
      <c r="J52" s="525"/>
      <c r="K52" s="525"/>
      <c r="L52" s="525"/>
      <c r="M52" s="187"/>
      <c r="N52" s="160"/>
      <c r="O52" s="351"/>
      <c r="P52" s="522"/>
      <c r="Q52" s="160"/>
      <c r="R52" s="160"/>
      <c r="S52" s="160"/>
      <c r="T52" s="160"/>
      <c r="U52" s="160"/>
      <c r="V52" s="160"/>
      <c r="W52" s="160"/>
    </row>
    <row r="53" spans="2:23" s="158" customFormat="1" ht="3.25" hidden="1" customHeight="1" x14ac:dyDescent="0.35">
      <c r="B53" s="163"/>
      <c r="C53" s="183"/>
      <c r="D53" s="184"/>
      <c r="E53" s="185"/>
      <c r="F53" s="174"/>
      <c r="G53" s="175"/>
      <c r="H53" s="164"/>
      <c r="I53" s="177"/>
      <c r="J53" s="188"/>
      <c r="K53" s="188"/>
      <c r="L53" s="189"/>
      <c r="M53" s="190"/>
      <c r="N53" s="160"/>
      <c r="O53" s="181"/>
      <c r="P53" s="522"/>
      <c r="Q53" s="160"/>
      <c r="R53" s="160"/>
      <c r="S53" s="160"/>
      <c r="T53" s="160"/>
      <c r="U53" s="160"/>
      <c r="V53" s="160"/>
      <c r="W53" s="160"/>
    </row>
    <row r="54" spans="2:23" s="158" customFormat="1" ht="15.75" hidden="1" customHeight="1" x14ac:dyDescent="0.35">
      <c r="B54" s="163"/>
      <c r="C54" s="171" t="s">
        <v>29</v>
      </c>
      <c r="D54" s="186" t="s">
        <v>24</v>
      </c>
      <c r="E54" s="173">
        <v>3</v>
      </c>
      <c r="F54" s="174" t="s">
        <v>1</v>
      </c>
      <c r="G54" s="175"/>
      <c r="H54" s="164"/>
      <c r="I54" s="191"/>
      <c r="J54" s="525"/>
      <c r="K54" s="525"/>
      <c r="L54" s="178"/>
      <c r="M54" s="190"/>
      <c r="N54" s="160"/>
      <c r="O54" s="177"/>
      <c r="P54" s="522"/>
      <c r="Q54" s="160"/>
      <c r="R54" s="160"/>
      <c r="S54" s="160"/>
      <c r="T54" s="160"/>
      <c r="U54" s="160"/>
      <c r="V54" s="160"/>
      <c r="W54" s="160"/>
    </row>
    <row r="55" spans="2:23" s="158" customFormat="1" ht="8.15" hidden="1" customHeight="1" x14ac:dyDescent="0.35">
      <c r="B55" s="192"/>
      <c r="C55" s="193"/>
      <c r="D55" s="194"/>
      <c r="E55" s="195"/>
      <c r="F55" s="196"/>
      <c r="G55" s="164"/>
      <c r="H55" s="164"/>
      <c r="I55" s="164"/>
      <c r="J55" s="164"/>
      <c r="K55" s="164"/>
      <c r="L55" s="164"/>
      <c r="M55" s="164"/>
      <c r="N55" s="160"/>
      <c r="O55" s="160"/>
      <c r="P55" s="160"/>
      <c r="Q55" s="160"/>
      <c r="R55" s="160"/>
      <c r="S55" s="160"/>
      <c r="T55" s="160"/>
      <c r="U55" s="160"/>
      <c r="V55" s="160"/>
      <c r="W55" s="160"/>
    </row>
    <row r="56" spans="2:23" s="158" customFormat="1" ht="8.15" hidden="1" customHeight="1" thickBot="1" x14ac:dyDescent="0.4">
      <c r="B56" s="177"/>
      <c r="C56" s="170"/>
      <c r="D56" s="197"/>
      <c r="E56" s="189"/>
      <c r="F56" s="190"/>
      <c r="G56" s="177"/>
      <c r="H56" s="177"/>
      <c r="I56" s="177"/>
      <c r="J56" s="177"/>
      <c r="K56" s="177"/>
      <c r="L56" s="177"/>
      <c r="M56" s="177"/>
      <c r="N56" s="160"/>
      <c r="O56" s="160"/>
      <c r="P56" s="160"/>
      <c r="Q56" s="160"/>
      <c r="R56" s="160"/>
      <c r="S56" s="160"/>
      <c r="T56" s="160"/>
      <c r="U56" s="160"/>
      <c r="V56" s="160"/>
      <c r="W56" s="160"/>
    </row>
    <row r="57" spans="2:23" s="46" customFormat="1" ht="15.75" customHeight="1" thickBot="1" x14ac:dyDescent="0.4">
      <c r="B57" s="449" t="str">
        <f>Übersetzungstabelle!$A$28</f>
        <v>Benutzer-Eingabe</v>
      </c>
      <c r="C57" s="450"/>
      <c r="D57" s="450"/>
      <c r="E57" s="450"/>
      <c r="F57" s="451"/>
      <c r="G57" s="156"/>
      <c r="H57" s="452" t="str">
        <f>Übersetzungstabelle!$A$54</f>
        <v>Auto-Berechnung Glasmaße und Profillänge</v>
      </c>
      <c r="I57" s="453"/>
      <c r="J57" s="453"/>
      <c r="K57" s="453"/>
      <c r="L57" s="453"/>
      <c r="M57" s="454"/>
      <c r="N57" s="51"/>
      <c r="O57" s="120"/>
      <c r="P57" s="129" t="str">
        <f>Übersetzungstabelle!$A$96</f>
        <v>Legende</v>
      </c>
      <c r="Q57" s="51"/>
      <c r="R57" s="51"/>
      <c r="S57" s="51"/>
      <c r="T57" s="51"/>
      <c r="U57" s="51"/>
      <c r="V57" s="51"/>
      <c r="W57" s="51"/>
    </row>
    <row r="58" spans="2:23" s="57" customFormat="1" ht="8.25" customHeight="1" x14ac:dyDescent="0.35">
      <c r="B58" s="244"/>
      <c r="C58" s="156"/>
      <c r="D58" s="156"/>
      <c r="E58" s="156"/>
      <c r="F58" s="245"/>
      <c r="G58" s="156"/>
      <c r="H58" s="246"/>
      <c r="I58" s="156"/>
      <c r="J58" s="156"/>
      <c r="K58" s="156"/>
      <c r="L58" s="156"/>
      <c r="M58" s="247"/>
      <c r="N58" s="224"/>
      <c r="O58" s="248"/>
      <c r="P58" s="249"/>
      <c r="Q58" s="224"/>
      <c r="R58" s="224"/>
      <c r="S58" s="224"/>
      <c r="T58" s="224"/>
      <c r="U58" s="224"/>
      <c r="V58" s="224"/>
      <c r="W58" s="224"/>
    </row>
    <row r="59" spans="2:23" s="46" customFormat="1" ht="15.75" customHeight="1" x14ac:dyDescent="0.35">
      <c r="B59" s="60"/>
      <c r="C59" s="86" t="s">
        <v>0</v>
      </c>
      <c r="D59" s="87" t="str">
        <f>Übersetzungstabelle!$A$36</f>
        <v>Lichte Weite (bauseits)</v>
      </c>
      <c r="E59" s="27">
        <v>2000</v>
      </c>
      <c r="F59" s="19" t="s">
        <v>1</v>
      </c>
      <c r="G59" s="67"/>
      <c r="H59" s="235"/>
      <c r="I59" s="86" t="s">
        <v>14</v>
      </c>
      <c r="J59" s="455" t="str">
        <f>Übersetzungstabelle!$A$58</f>
        <v>Glashöhe Schiebeflügel</v>
      </c>
      <c r="K59" s="456"/>
      <c r="L59" s="106">
        <f>$E$61-$E$42</f>
        <v>2149</v>
      </c>
      <c r="M59" s="239" t="s">
        <v>1</v>
      </c>
      <c r="N59" s="51"/>
      <c r="O59" s="29"/>
      <c r="P59" s="457" t="str">
        <f>Übersetzungstabelle!$A$102</f>
        <v>H = Systemhöhe
HF = Glashöhe Festflügel
HS = Glashöhe Schiebeflügel
HP = Höhe Profil
LS = Länge Laufschiene/Blende
LK = Länge Anschlag-/Schließkasten
LW = Lichte Weite (bauseits)
LWt = Lichte Weite (Durchgangsbreite)
WF = Glasbreite Festflügel
WS = Glasbreite Schiebeflügel (mit Griff)
WFZ = Zusatzbreite Festflügel
WSZ = Zusatzbreite Schiebeflügel für Griff</v>
      </c>
      <c r="Q59" s="51"/>
      <c r="R59" s="51"/>
      <c r="S59" s="51"/>
      <c r="T59" s="51"/>
      <c r="U59" s="51"/>
      <c r="V59" s="51"/>
      <c r="W59" s="51"/>
    </row>
    <row r="60" spans="2:23" s="46" customFormat="1" ht="3.25" customHeight="1" x14ac:dyDescent="0.35">
      <c r="B60" s="60"/>
      <c r="C60" s="88"/>
      <c r="D60" s="54"/>
      <c r="E60" s="96"/>
      <c r="F60" s="19"/>
      <c r="G60" s="62"/>
      <c r="H60" s="235"/>
      <c r="I60" s="88"/>
      <c r="J60" s="126"/>
      <c r="K60" s="126"/>
      <c r="L60" s="96"/>
      <c r="M60" s="239"/>
      <c r="N60" s="51"/>
      <c r="O60" s="35"/>
      <c r="P60" s="457"/>
      <c r="Q60" s="51"/>
      <c r="R60" s="51"/>
      <c r="S60" s="51"/>
      <c r="T60" s="51"/>
      <c r="U60" s="51"/>
      <c r="V60" s="51"/>
      <c r="W60" s="51"/>
    </row>
    <row r="61" spans="2:23" s="46" customFormat="1" ht="15.5" x14ac:dyDescent="0.35">
      <c r="B61" s="60"/>
      <c r="C61" s="86" t="s">
        <v>11</v>
      </c>
      <c r="D61" s="87" t="str">
        <f>Übersetzungstabelle!$A$37</f>
        <v>Systemhöhe</v>
      </c>
      <c r="E61" s="27">
        <v>2200</v>
      </c>
      <c r="F61" s="19" t="s">
        <v>1</v>
      </c>
      <c r="G61" s="67"/>
      <c r="H61" s="235"/>
      <c r="I61" s="86" t="s">
        <v>43</v>
      </c>
      <c r="J61" s="455" t="str">
        <f>Übersetzungstabelle!$A$59</f>
        <v>Glashöhe Festflügel</v>
      </c>
      <c r="K61" s="456"/>
      <c r="L61" s="106">
        <f>$E$61-$E$44</f>
        <v>2149</v>
      </c>
      <c r="M61" s="239" t="s">
        <v>1</v>
      </c>
      <c r="N61" s="51"/>
      <c r="O61" s="36"/>
      <c r="P61" s="457"/>
      <c r="Q61" s="51"/>
      <c r="R61" s="51"/>
      <c r="S61" s="51"/>
      <c r="T61" s="51"/>
      <c r="U61" s="51"/>
      <c r="V61" s="51"/>
      <c r="W61" s="51"/>
    </row>
    <row r="62" spans="2:23" s="46" customFormat="1" ht="3.25" customHeight="1" x14ac:dyDescent="0.35">
      <c r="B62" s="60"/>
      <c r="C62" s="90"/>
      <c r="D62" s="98"/>
      <c r="E62" s="99"/>
      <c r="F62" s="19"/>
      <c r="G62" s="67"/>
      <c r="H62" s="235"/>
      <c r="I62" s="54"/>
      <c r="J62" s="126"/>
      <c r="K62" s="126"/>
      <c r="L62" s="96"/>
      <c r="M62" s="239"/>
      <c r="N62" s="51"/>
      <c r="O62" s="35"/>
      <c r="P62" s="457"/>
      <c r="Q62" s="51"/>
      <c r="R62" s="51"/>
      <c r="S62" s="51"/>
      <c r="T62" s="51"/>
      <c r="U62" s="51"/>
      <c r="V62" s="51"/>
      <c r="W62" s="51"/>
    </row>
    <row r="63" spans="2:23" s="46" customFormat="1" ht="15.5" x14ac:dyDescent="0.35">
      <c r="B63" s="60"/>
      <c r="C63" s="100"/>
      <c r="D63" s="101" t="str">
        <f>Übersetzungstabelle!$A$38</f>
        <v>Glasstärke Schiebeflügel</v>
      </c>
      <c r="E63" s="42">
        <v>10</v>
      </c>
      <c r="F63" s="19" t="s">
        <v>1</v>
      </c>
      <c r="G63" s="67"/>
      <c r="H63" s="235"/>
      <c r="I63" s="86" t="s">
        <v>15</v>
      </c>
      <c r="J63" s="455" t="str">
        <f>Übersetzungstabelle!$A$60</f>
        <v>Glasbreite Schiebeflügel</v>
      </c>
      <c r="K63" s="456"/>
      <c r="L63" s="106">
        <f>0.5*(E59-E70+E67+E50-E52)</f>
        <v>1046</v>
      </c>
      <c r="M63" s="239" t="s">
        <v>1</v>
      </c>
      <c r="N63" s="51"/>
      <c r="O63" s="36"/>
      <c r="P63" s="457"/>
      <c r="Q63" s="51"/>
      <c r="R63" s="51"/>
      <c r="S63" s="51"/>
      <c r="T63" s="51"/>
      <c r="U63" s="51"/>
      <c r="V63" s="51"/>
      <c r="W63" s="51"/>
    </row>
    <row r="64" spans="2:23" s="46" customFormat="1" ht="3.25" customHeight="1" x14ac:dyDescent="0.35">
      <c r="B64" s="60"/>
      <c r="C64" s="90"/>
      <c r="D64" s="98"/>
      <c r="E64" s="99"/>
      <c r="F64" s="19"/>
      <c r="G64" s="67"/>
      <c r="H64" s="235"/>
      <c r="I64" s="54"/>
      <c r="J64" s="84"/>
      <c r="K64" s="84"/>
      <c r="L64" s="96"/>
      <c r="M64" s="239"/>
      <c r="N64" s="51"/>
      <c r="O64" s="35"/>
      <c r="P64" s="457"/>
      <c r="Q64" s="51"/>
      <c r="R64" s="51"/>
      <c r="S64" s="51"/>
      <c r="T64" s="51"/>
      <c r="U64" s="51"/>
      <c r="V64" s="51"/>
      <c r="W64" s="51"/>
    </row>
    <row r="65" spans="2:23" s="46" customFormat="1" ht="15.75" customHeight="1" x14ac:dyDescent="0.35">
      <c r="B65" s="60"/>
      <c r="C65" s="100"/>
      <c r="D65" s="101" t="str">
        <f>Übersetzungstabelle!$A$40</f>
        <v>Glasstärke Festflügel</v>
      </c>
      <c r="E65" s="42">
        <v>10</v>
      </c>
      <c r="F65" s="19" t="s">
        <v>1</v>
      </c>
      <c r="G65" s="67"/>
      <c r="H65" s="235"/>
      <c r="I65" s="86" t="s">
        <v>44</v>
      </c>
      <c r="J65" s="455" t="str">
        <f>Übersetzungstabelle!$A$61</f>
        <v>Glasbreite Festflügel</v>
      </c>
      <c r="K65" s="456"/>
      <c r="L65" s="106">
        <f>$L$63-$E$67+$E$70-$E$48</f>
        <v>949</v>
      </c>
      <c r="M65" s="239" t="s">
        <v>1</v>
      </c>
      <c r="N65" s="51"/>
      <c r="O65" s="36"/>
      <c r="P65" s="457"/>
      <c r="Q65" s="51"/>
      <c r="R65" s="51"/>
      <c r="S65" s="51"/>
      <c r="T65" s="51"/>
      <c r="U65" s="51"/>
      <c r="V65" s="51"/>
      <c r="W65" s="51"/>
    </row>
    <row r="66" spans="2:23" s="46" customFormat="1" ht="3.25" customHeight="1" x14ac:dyDescent="0.35">
      <c r="B66" s="60"/>
      <c r="C66" s="88"/>
      <c r="D66" s="102"/>
      <c r="E66" s="103"/>
      <c r="F66" s="19"/>
      <c r="G66" s="67"/>
      <c r="H66" s="235"/>
      <c r="I66" s="54"/>
      <c r="J66" s="84"/>
      <c r="K66" s="84"/>
      <c r="L66" s="96"/>
      <c r="M66" s="239"/>
      <c r="N66" s="51"/>
      <c r="O66" s="35"/>
      <c r="P66" s="457"/>
      <c r="Q66" s="51"/>
      <c r="R66" s="51"/>
      <c r="S66" s="51"/>
      <c r="T66" s="51"/>
      <c r="U66" s="51"/>
      <c r="V66" s="51"/>
      <c r="W66" s="51"/>
    </row>
    <row r="67" spans="2:23" s="46" customFormat="1" ht="15.75" customHeight="1" x14ac:dyDescent="0.35">
      <c r="B67" s="60"/>
      <c r="C67" s="385" t="s">
        <v>13</v>
      </c>
      <c r="D67" s="466" t="str">
        <f>Übersetzungstabelle!$A$41</f>
        <v>Zusatzbreite Schiebeflügel
für Griff</v>
      </c>
      <c r="E67" s="386">
        <v>100</v>
      </c>
      <c r="F67" s="19" t="s">
        <v>1</v>
      </c>
      <c r="G67" s="67"/>
      <c r="H67" s="235"/>
      <c r="I67" s="86" t="s">
        <v>17</v>
      </c>
      <c r="J67" s="459" t="str">
        <f>Übersetzungstabelle!A62</f>
        <v>Länge Laufschiene/Blende</v>
      </c>
      <c r="K67" s="460"/>
      <c r="L67" s="106">
        <f>E59</f>
        <v>2000</v>
      </c>
      <c r="M67" s="239" t="s">
        <v>1</v>
      </c>
      <c r="N67" s="51"/>
      <c r="O67" s="29"/>
      <c r="P67" s="457"/>
      <c r="Q67" s="51"/>
      <c r="R67" s="51"/>
      <c r="S67" s="51"/>
      <c r="T67" s="51"/>
      <c r="U67" s="51"/>
      <c r="V67" s="51"/>
      <c r="W67" s="51"/>
    </row>
    <row r="68" spans="2:23" s="46" customFormat="1" ht="15.75" customHeight="1" x14ac:dyDescent="0.35">
      <c r="B68" s="60"/>
      <c r="C68" s="88"/>
      <c r="D68" s="467"/>
      <c r="E68" s="394"/>
      <c r="F68" s="19"/>
      <c r="G68" s="67"/>
      <c r="H68" s="235"/>
      <c r="I68" s="88"/>
      <c r="J68" s="380"/>
      <c r="K68" s="380"/>
      <c r="L68" s="96"/>
      <c r="M68" s="239"/>
      <c r="N68" s="51"/>
      <c r="O68" s="29"/>
      <c r="P68" s="457"/>
      <c r="Q68" s="51"/>
      <c r="R68" s="51"/>
      <c r="S68" s="51"/>
      <c r="T68" s="51"/>
      <c r="U68" s="51"/>
      <c r="V68" s="51"/>
      <c r="W68" s="51"/>
    </row>
    <row r="69" spans="2:23" s="46" customFormat="1" ht="3.25" customHeight="1" x14ac:dyDescent="0.35">
      <c r="B69" s="60"/>
      <c r="C69" s="88"/>
      <c r="D69" s="102"/>
      <c r="E69" s="361"/>
      <c r="F69" s="19"/>
      <c r="G69" s="67"/>
      <c r="H69" s="235"/>
      <c r="I69" s="88"/>
      <c r="J69" s="358"/>
      <c r="K69" s="358"/>
      <c r="L69" s="96"/>
      <c r="M69" s="239"/>
      <c r="N69" s="51"/>
      <c r="O69" s="29"/>
      <c r="P69" s="457"/>
      <c r="Q69" s="51"/>
      <c r="R69" s="51"/>
      <c r="S69" s="51"/>
      <c r="T69" s="51"/>
      <c r="U69" s="51"/>
      <c r="V69" s="51"/>
      <c r="W69" s="51"/>
    </row>
    <row r="70" spans="2:23" s="46" customFormat="1" ht="15.75" customHeight="1" x14ac:dyDescent="0.35">
      <c r="B70" s="60"/>
      <c r="C70" s="385" t="s">
        <v>39</v>
      </c>
      <c r="D70" s="466" t="str">
        <f>Übersetzungstabelle!$A$42</f>
        <v>Zusatzbreite Festflügel
(≥ 3 mm)</v>
      </c>
      <c r="E70" s="392">
        <v>3</v>
      </c>
      <c r="F70" s="19" t="s">
        <v>1</v>
      </c>
      <c r="G70" s="67"/>
      <c r="H70" s="235"/>
      <c r="I70" s="86" t="s">
        <v>87</v>
      </c>
      <c r="J70" s="459" t="str">
        <f>Übersetzungstabelle!$A$64</f>
        <v>Länge Anschlag-/Schließkasten</v>
      </c>
      <c r="K70" s="460"/>
      <c r="L70" s="106">
        <f>E61-E46</f>
        <v>2141</v>
      </c>
      <c r="M70" s="239" t="s">
        <v>1</v>
      </c>
      <c r="N70" s="51"/>
      <c r="O70" s="29"/>
      <c r="P70" s="457"/>
      <c r="Q70" s="51"/>
      <c r="R70" s="51"/>
      <c r="S70" s="51"/>
      <c r="T70" s="51"/>
      <c r="U70" s="51"/>
      <c r="V70" s="51"/>
      <c r="W70" s="51"/>
    </row>
    <row r="71" spans="2:23" s="46" customFormat="1" ht="15.75" customHeight="1" x14ac:dyDescent="0.35">
      <c r="B71" s="60"/>
      <c r="C71" s="88"/>
      <c r="D71" s="467"/>
      <c r="E71" s="393"/>
      <c r="F71" s="19"/>
      <c r="G71" s="67"/>
      <c r="H71" s="235"/>
      <c r="I71" s="504" t="str">
        <f>IF($L$73&gt;2996,Übersetzungstabelle!$A$75,"")</f>
        <v/>
      </c>
      <c r="J71" s="504"/>
      <c r="K71" s="504"/>
      <c r="L71" s="504"/>
      <c r="M71" s="239"/>
      <c r="N71" s="51"/>
      <c r="O71" s="29"/>
      <c r="P71" s="457"/>
      <c r="Q71" s="51"/>
      <c r="R71" s="51"/>
      <c r="S71" s="51"/>
      <c r="T71" s="51"/>
      <c r="U71" s="51"/>
      <c r="V71" s="51"/>
      <c r="W71" s="51"/>
    </row>
    <row r="72" spans="2:23" s="46" customFormat="1" ht="3.25" customHeight="1" x14ac:dyDescent="0.35">
      <c r="B72" s="60"/>
      <c r="C72" s="88"/>
      <c r="D72" s="102"/>
      <c r="E72" s="103"/>
      <c r="F72" s="19"/>
      <c r="G72" s="67"/>
      <c r="H72" s="235"/>
      <c r="I72" s="550"/>
      <c r="J72" s="550"/>
      <c r="K72" s="550"/>
      <c r="L72" s="550"/>
      <c r="M72" s="239"/>
      <c r="N72" s="51"/>
      <c r="O72" s="104"/>
      <c r="P72" s="457"/>
      <c r="Q72" s="51"/>
      <c r="R72" s="51"/>
      <c r="S72" s="51"/>
      <c r="T72" s="51"/>
      <c r="U72" s="51"/>
      <c r="V72" s="51"/>
      <c r="W72" s="51"/>
    </row>
    <row r="73" spans="2:23" s="46" customFormat="1" ht="15.75" customHeight="1" x14ac:dyDescent="0.35">
      <c r="B73" s="60"/>
      <c r="C73" s="100"/>
      <c r="D73" s="101" t="str">
        <f>Übersetzungstabelle!$A$43</f>
        <v>Gewicht Griff</v>
      </c>
      <c r="E73" s="43">
        <v>0.4</v>
      </c>
      <c r="F73" s="19" t="s">
        <v>5</v>
      </c>
      <c r="G73" s="67"/>
      <c r="H73" s="235"/>
      <c r="I73" s="86"/>
      <c r="J73" s="516" t="str">
        <f>Übersetzungstabelle!$A$65</f>
        <v>Länge Abdeckprofil</v>
      </c>
      <c r="K73" s="517"/>
      <c r="L73" s="228">
        <f>$E$59-$L$65-$E$48</f>
        <v>1051</v>
      </c>
      <c r="M73" s="239" t="s">
        <v>1</v>
      </c>
      <c r="N73" s="51"/>
      <c r="O73" s="104"/>
      <c r="P73" s="457"/>
      <c r="Q73" s="51"/>
      <c r="R73" s="51"/>
      <c r="S73" s="51"/>
      <c r="T73" s="51"/>
      <c r="U73" s="51"/>
      <c r="V73" s="51"/>
      <c r="W73" s="51"/>
    </row>
    <row r="74" spans="2:23" s="46" customFormat="1" ht="3.25" customHeight="1" x14ac:dyDescent="0.35">
      <c r="B74" s="60"/>
      <c r="C74" s="88"/>
      <c r="D74" s="102"/>
      <c r="E74" s="103"/>
      <c r="F74" s="19"/>
      <c r="G74" s="67"/>
      <c r="H74" s="235"/>
      <c r="I74" s="54"/>
      <c r="J74" s="102"/>
      <c r="K74" s="102"/>
      <c r="L74" s="103"/>
      <c r="M74" s="239"/>
      <c r="N74" s="51"/>
      <c r="O74" s="104"/>
      <c r="P74" s="457"/>
      <c r="Q74" s="51"/>
      <c r="R74" s="51"/>
      <c r="S74" s="51"/>
      <c r="T74" s="51"/>
      <c r="U74" s="51"/>
      <c r="V74" s="51"/>
      <c r="W74" s="51"/>
    </row>
    <row r="75" spans="2:23" s="46" customFormat="1" ht="15.75" customHeight="1" x14ac:dyDescent="0.35">
      <c r="B75" s="60"/>
      <c r="C75" s="510" t="str">
        <f>Übersetzungstabelle!$A$44</f>
        <v>Möchten Sie ein Boden-Wand-Profil waagerecht am Boden verwenden?</v>
      </c>
      <c r="D75" s="511"/>
      <c r="E75" s="507" t="s">
        <v>3</v>
      </c>
      <c r="F75" s="362"/>
      <c r="G75" s="67"/>
      <c r="H75" s="235"/>
      <c r="I75" s="86"/>
      <c r="J75" s="516" t="str">
        <f>Übersetzungstabelle!$A$66</f>
        <v>Länge Boden-Wand-Profil unten</v>
      </c>
      <c r="K75" s="517"/>
      <c r="L75" s="228">
        <f>IF($F$77=0,0,$L$65)</f>
        <v>949</v>
      </c>
      <c r="M75" s="239" t="s">
        <v>1</v>
      </c>
      <c r="N75" s="51"/>
      <c r="O75" s="104"/>
      <c r="P75" s="457"/>
      <c r="Q75" s="51"/>
      <c r="R75" s="51"/>
      <c r="S75" s="51"/>
      <c r="T75" s="51"/>
      <c r="U75" s="51"/>
      <c r="V75" s="51"/>
      <c r="W75" s="51"/>
    </row>
    <row r="76" spans="2:23" s="46" customFormat="1" ht="3.25" customHeight="1" x14ac:dyDescent="0.35">
      <c r="B76" s="60"/>
      <c r="C76" s="512"/>
      <c r="D76" s="513"/>
      <c r="E76" s="508"/>
      <c r="F76" s="70"/>
      <c r="G76" s="62"/>
      <c r="H76" s="235"/>
      <c r="I76" s="54"/>
      <c r="J76" s="102"/>
      <c r="K76" s="102"/>
      <c r="L76" s="103"/>
      <c r="M76" s="239"/>
      <c r="N76" s="51"/>
      <c r="O76" s="104"/>
      <c r="P76" s="457"/>
      <c r="Q76" s="51"/>
      <c r="R76" s="51"/>
      <c r="S76" s="51"/>
      <c r="T76" s="51"/>
      <c r="U76" s="51"/>
      <c r="V76" s="51"/>
      <c r="W76" s="51"/>
    </row>
    <row r="77" spans="2:23" s="46" customFormat="1" ht="15.75" customHeight="1" x14ac:dyDescent="0.35">
      <c r="B77" s="60"/>
      <c r="C77" s="514"/>
      <c r="D77" s="515"/>
      <c r="E77" s="509"/>
      <c r="F77" s="128">
        <f>IF($E$75=Übersetzungstabelle!$A$48,1,0)</f>
        <v>1</v>
      </c>
      <c r="G77" s="67"/>
      <c r="H77" s="235"/>
      <c r="I77" s="86"/>
      <c r="J77" s="347" t="str">
        <f>Übersetzungstabelle!$A$68</f>
        <v>Länge Boden-Wand-Profil seitlich</v>
      </c>
      <c r="K77" s="348"/>
      <c r="L77" s="228">
        <f>IF($F$81=0,0,IF($F$77=0,$E$61-59,$E$61-59-16))</f>
        <v>2125</v>
      </c>
      <c r="M77" s="239" t="s">
        <v>1</v>
      </c>
      <c r="N77" s="51"/>
      <c r="O77" s="104"/>
      <c r="P77" s="457"/>
      <c r="Q77" s="51"/>
      <c r="R77" s="51"/>
      <c r="S77" s="51"/>
      <c r="T77" s="51"/>
      <c r="U77" s="51"/>
      <c r="V77" s="51"/>
      <c r="W77" s="51"/>
    </row>
    <row r="78" spans="2:23" s="46" customFormat="1" ht="3.25" customHeight="1" x14ac:dyDescent="0.35">
      <c r="B78" s="60"/>
      <c r="C78" s="54"/>
      <c r="D78" s="54"/>
      <c r="E78" s="54"/>
      <c r="F78" s="70"/>
      <c r="G78" s="62"/>
      <c r="H78" s="235"/>
      <c r="I78" s="54"/>
      <c r="J78" s="126"/>
      <c r="K78" s="126"/>
      <c r="L78" s="96"/>
      <c r="M78" s="239"/>
      <c r="N78" s="51"/>
      <c r="O78" s="104"/>
      <c r="P78" s="457"/>
      <c r="Q78" s="51"/>
      <c r="R78" s="51"/>
      <c r="S78" s="51"/>
      <c r="T78" s="51"/>
      <c r="U78" s="51"/>
      <c r="V78" s="51"/>
      <c r="W78" s="51"/>
    </row>
    <row r="79" spans="2:23" s="46" customFormat="1" ht="15.75" customHeight="1" x14ac:dyDescent="0.35">
      <c r="B79" s="60"/>
      <c r="C79" s="510" t="str">
        <f>Übersetzungstabelle!$A$45</f>
        <v>Möchten Sie ein Boden-Wand-Profil zur senkrechten Befestigung des Festflügels an der Wand verwenden?</v>
      </c>
      <c r="D79" s="511"/>
      <c r="E79" s="507" t="s">
        <v>3</v>
      </c>
      <c r="F79" s="95"/>
      <c r="G79" s="67"/>
      <c r="H79" s="235"/>
      <c r="I79" s="86"/>
      <c r="J79" s="341" t="str">
        <f>Übersetzungstabelle!$A$70</f>
        <v>Ungefähre Länge Silikonband Typ 1 (Art.-Nr. 617 254…)</v>
      </c>
      <c r="K79" s="342"/>
      <c r="L79" s="106">
        <f>IF(ROUNDDOWN($E$65,0)=10,$L$65,0)</f>
        <v>949</v>
      </c>
      <c r="M79" s="239" t="s">
        <v>1</v>
      </c>
      <c r="N79" s="51"/>
      <c r="O79" s="104"/>
      <c r="P79" s="457"/>
      <c r="Q79" s="51"/>
      <c r="R79" s="51"/>
      <c r="S79" s="51"/>
      <c r="T79" s="51"/>
      <c r="U79" s="51"/>
      <c r="V79" s="51"/>
      <c r="W79" s="51"/>
    </row>
    <row r="80" spans="2:23" s="46" customFormat="1" ht="3.25" customHeight="1" x14ac:dyDescent="0.35">
      <c r="B80" s="60"/>
      <c r="C80" s="512"/>
      <c r="D80" s="513"/>
      <c r="E80" s="508"/>
      <c r="F80" s="70"/>
      <c r="G80" s="62"/>
      <c r="H80" s="235"/>
      <c r="I80" s="54"/>
      <c r="J80" s="126"/>
      <c r="K80" s="126"/>
      <c r="L80" s="96"/>
      <c r="M80" s="239"/>
      <c r="N80" s="51"/>
      <c r="O80" s="104"/>
      <c r="P80" s="457"/>
      <c r="Q80" s="51"/>
      <c r="R80" s="51"/>
      <c r="S80" s="51"/>
      <c r="T80" s="51"/>
      <c r="U80" s="51"/>
      <c r="V80" s="51"/>
      <c r="W80" s="51"/>
    </row>
    <row r="81" spans="2:23" s="46" customFormat="1" ht="15.75" customHeight="1" x14ac:dyDescent="0.35">
      <c r="B81" s="60"/>
      <c r="C81" s="512"/>
      <c r="D81" s="513"/>
      <c r="E81" s="508"/>
      <c r="F81" s="128">
        <f>IF($E$79=Übersetzungstabelle!$A$48,1,0)</f>
        <v>1</v>
      </c>
      <c r="G81" s="67"/>
      <c r="H81" s="235"/>
      <c r="I81" s="86"/>
      <c r="J81" s="341" t="str">
        <f>Übersetzungstabelle!$A$71</f>
        <v>Ungefähre Länge Silikonband Typ 2 (Art.-Nr. 617 255…)</v>
      </c>
      <c r="K81" s="342"/>
      <c r="L81" s="106">
        <f>IF(ROUNDDOWN($E$65,0)=10,($L$77+$L$75)*2,0)</f>
        <v>6148</v>
      </c>
      <c r="M81" s="239" t="s">
        <v>1</v>
      </c>
      <c r="N81" s="51"/>
      <c r="O81" s="104"/>
      <c r="P81" s="457"/>
      <c r="Q81" s="51"/>
      <c r="R81" s="51"/>
      <c r="S81" s="51"/>
      <c r="T81" s="51"/>
      <c r="U81" s="51"/>
      <c r="V81" s="51"/>
      <c r="W81" s="51"/>
    </row>
    <row r="82" spans="2:23" s="46" customFormat="1" ht="3.25" customHeight="1" x14ac:dyDescent="0.35">
      <c r="B82" s="60"/>
      <c r="C82" s="512"/>
      <c r="D82" s="513"/>
      <c r="E82" s="508"/>
      <c r="F82" s="70"/>
      <c r="G82" s="62"/>
      <c r="H82" s="235"/>
      <c r="I82" s="54"/>
      <c r="J82" s="126"/>
      <c r="K82" s="126"/>
      <c r="L82" s="96"/>
      <c r="M82" s="239"/>
      <c r="N82" s="51"/>
      <c r="O82" s="104"/>
      <c r="P82" s="457"/>
      <c r="Q82" s="51"/>
      <c r="R82" s="51"/>
      <c r="S82" s="51"/>
      <c r="T82" s="51"/>
      <c r="U82" s="51"/>
      <c r="V82" s="51"/>
      <c r="W82" s="51"/>
    </row>
    <row r="83" spans="2:23" s="46" customFormat="1" ht="15.75" customHeight="1" x14ac:dyDescent="0.35">
      <c r="B83" s="60"/>
      <c r="C83" s="514"/>
      <c r="D83" s="515"/>
      <c r="E83" s="509"/>
      <c r="F83" s="95"/>
      <c r="G83" s="67"/>
      <c r="H83" s="235"/>
      <c r="I83" s="86"/>
      <c r="J83" s="341" t="str">
        <f>Übersetzungstabelle!$A$72</f>
        <v>Ungefähre Länge Silikonband Typ 3 (Art.-Nr. 617 256…)</v>
      </c>
      <c r="K83" s="342"/>
      <c r="L83" s="106">
        <f>IF(ROUNDDOWN($E$65,0)=12,($L$77+$L$75)*2+$L$65,0)</f>
        <v>0</v>
      </c>
      <c r="M83" s="239" t="s">
        <v>1</v>
      </c>
      <c r="N83" s="51"/>
      <c r="O83" s="104"/>
      <c r="P83" s="457"/>
      <c r="Q83" s="51"/>
      <c r="R83" s="51"/>
      <c r="S83" s="51"/>
      <c r="T83" s="51"/>
      <c r="U83" s="51"/>
      <c r="V83" s="51"/>
      <c r="W83" s="51"/>
    </row>
    <row r="84" spans="2:23" s="46" customFormat="1" ht="3.25" customHeight="1" x14ac:dyDescent="0.35">
      <c r="B84" s="60"/>
      <c r="F84" s="128">
        <f>IF($E$75=Übersetzungstabelle!$A$48,1,0)</f>
        <v>1</v>
      </c>
      <c r="G84" s="67"/>
      <c r="H84" s="235"/>
      <c r="I84" s="16"/>
      <c r="J84" s="17"/>
      <c r="K84" s="17"/>
      <c r="L84" s="31"/>
      <c r="M84" s="239"/>
      <c r="N84" s="51"/>
      <c r="O84" s="104"/>
      <c r="P84" s="457"/>
      <c r="Q84" s="51"/>
      <c r="R84" s="51"/>
      <c r="S84" s="51"/>
      <c r="T84" s="51"/>
      <c r="U84" s="51"/>
      <c r="V84" s="51"/>
      <c r="W84" s="51"/>
    </row>
    <row r="85" spans="2:23" s="46" customFormat="1" ht="15.75" customHeight="1" x14ac:dyDescent="0.35">
      <c r="B85" s="60"/>
      <c r="F85" s="128"/>
      <c r="G85" s="67"/>
      <c r="H85" s="235"/>
      <c r="I85" s="461" t="str">
        <f>Übersetzungstabelle!$A$73</f>
        <v>Zur Information:</v>
      </c>
      <c r="J85" s="461"/>
      <c r="K85" s="461"/>
      <c r="L85" s="461"/>
      <c r="M85" s="239"/>
      <c r="N85" s="51"/>
      <c r="O85" s="104"/>
      <c r="P85" s="457"/>
      <c r="Q85" s="51"/>
      <c r="R85" s="51"/>
      <c r="S85" s="51"/>
      <c r="T85" s="51"/>
      <c r="U85" s="51"/>
      <c r="V85" s="51"/>
      <c r="W85" s="51"/>
    </row>
    <row r="86" spans="2:23" s="46" customFormat="1" ht="3.25" customHeight="1" x14ac:dyDescent="0.35">
      <c r="B86" s="60"/>
      <c r="C86" s="118"/>
      <c r="D86" s="118"/>
      <c r="E86" s="157"/>
      <c r="F86" s="128"/>
      <c r="G86" s="67"/>
      <c r="H86" s="235"/>
      <c r="I86" s="16"/>
      <c r="J86" s="17"/>
      <c r="K86" s="17"/>
      <c r="L86" s="31"/>
      <c r="M86" s="239"/>
      <c r="N86" s="51"/>
      <c r="O86" s="104"/>
      <c r="P86" s="457"/>
      <c r="Q86" s="51"/>
      <c r="R86" s="51"/>
      <c r="S86" s="51"/>
      <c r="T86" s="51"/>
      <c r="U86" s="51"/>
      <c r="V86" s="51"/>
      <c r="W86" s="51"/>
    </row>
    <row r="87" spans="2:23" s="46" customFormat="1" ht="15.75" customHeight="1" x14ac:dyDescent="0.35">
      <c r="B87" s="60"/>
      <c r="C87" s="118"/>
      <c r="D87" s="118"/>
      <c r="E87" s="134"/>
      <c r="F87" s="70"/>
      <c r="G87" s="62"/>
      <c r="H87" s="235"/>
      <c r="I87" s="44" t="s">
        <v>62</v>
      </c>
      <c r="J87" s="343" t="str">
        <f>Übersetzungstabelle!$A$74</f>
        <v>Lichte Weite (Türdurchgang)</v>
      </c>
      <c r="K87" s="344"/>
      <c r="L87" s="45">
        <f>$E$59-$L$65-$E$67-$E$48</f>
        <v>951</v>
      </c>
      <c r="M87" s="239" t="s">
        <v>1</v>
      </c>
      <c r="N87" s="51"/>
      <c r="O87" s="104"/>
      <c r="P87" s="457"/>
      <c r="Q87" s="51"/>
      <c r="R87" s="51"/>
      <c r="S87" s="51"/>
      <c r="T87" s="51"/>
      <c r="U87" s="51"/>
      <c r="V87" s="51"/>
      <c r="W87" s="51"/>
    </row>
    <row r="88" spans="2:23" s="46" customFormat="1" ht="8.25" customHeight="1" thickBot="1" x14ac:dyDescent="0.4">
      <c r="B88" s="75"/>
      <c r="C88" s="76"/>
      <c r="D88" s="4"/>
      <c r="E88" s="107"/>
      <c r="F88" s="92"/>
      <c r="G88" s="62"/>
      <c r="H88" s="240"/>
      <c r="I88" s="241"/>
      <c r="J88" s="241"/>
      <c r="K88" s="241"/>
      <c r="L88" s="241"/>
      <c r="M88" s="243"/>
      <c r="N88" s="51"/>
      <c r="O88" s="52"/>
      <c r="P88" s="53"/>
      <c r="Q88" s="51"/>
      <c r="R88" s="51"/>
      <c r="S88" s="51"/>
      <c r="T88" s="51"/>
      <c r="U88" s="51"/>
      <c r="V88" s="51"/>
      <c r="W88" s="51"/>
    </row>
    <row r="89" spans="2:23" s="46" customFormat="1" ht="8.25" customHeight="1" x14ac:dyDescent="0.35">
      <c r="B89" s="54"/>
      <c r="C89" s="54"/>
      <c r="D89" s="84"/>
      <c r="E89" s="108"/>
      <c r="F89" s="109"/>
      <c r="G89" s="62"/>
      <c r="N89" s="51"/>
      <c r="O89" s="51"/>
      <c r="P89" s="51"/>
      <c r="Q89" s="51"/>
      <c r="R89" s="51"/>
      <c r="S89" s="51"/>
      <c r="T89" s="51"/>
      <c r="U89" s="51"/>
      <c r="V89" s="51"/>
      <c r="W89" s="51"/>
    </row>
    <row r="90" spans="2:23" s="46" customFormat="1" ht="15.5" x14ac:dyDescent="0.35">
      <c r="B90" s="443" t="str">
        <f>Übersetzungstabelle!A51</f>
        <v>Formeln</v>
      </c>
      <c r="C90" s="444"/>
      <c r="D90" s="444"/>
      <c r="E90" s="444"/>
      <c r="F90" s="445"/>
      <c r="G90" s="156"/>
      <c r="H90" s="468" t="str">
        <f>Übersetzungstabelle!$A$83</f>
        <v>Überprüfung Flügelgewicht, Aspektverhältnis und
Mindestflügelbreite</v>
      </c>
      <c r="I90" s="469"/>
      <c r="J90" s="469"/>
      <c r="K90" s="469"/>
      <c r="L90" s="469"/>
      <c r="M90" s="470"/>
      <c r="N90" s="51"/>
      <c r="O90" s="120"/>
      <c r="P90" s="129" t="str">
        <f>Übersetzungstabelle!$A$105</f>
        <v>Hinweis</v>
      </c>
      <c r="Q90" s="51"/>
      <c r="R90" s="51"/>
      <c r="S90" s="51"/>
      <c r="T90" s="51"/>
      <c r="U90" s="51"/>
      <c r="V90" s="51"/>
      <c r="W90" s="51"/>
    </row>
    <row r="91" spans="2:23" s="46" customFormat="1" ht="15.5" x14ac:dyDescent="0.35">
      <c r="B91" s="24"/>
      <c r="C91" s="379"/>
      <c r="D91" s="379"/>
      <c r="E91" s="379"/>
      <c r="F91" s="387"/>
      <c r="G91" s="156"/>
      <c r="H91" s="471"/>
      <c r="I91" s="472"/>
      <c r="J91" s="472"/>
      <c r="K91" s="472"/>
      <c r="L91" s="472"/>
      <c r="M91" s="473"/>
      <c r="N91" s="51"/>
      <c r="O91" s="248"/>
      <c r="P91" s="388"/>
      <c r="Q91" s="51"/>
      <c r="R91" s="51"/>
      <c r="S91" s="51"/>
      <c r="T91" s="51"/>
      <c r="U91" s="51"/>
      <c r="V91" s="51"/>
      <c r="W91" s="51"/>
    </row>
    <row r="92" spans="2:23" s="46" customFormat="1" ht="8.25" customHeight="1" x14ac:dyDescent="0.35">
      <c r="B92" s="250"/>
      <c r="C92" s="62"/>
      <c r="D92" s="62"/>
      <c r="E92" s="62"/>
      <c r="F92" s="301"/>
      <c r="G92" s="62"/>
      <c r="H92" s="59"/>
      <c r="I92" s="63"/>
      <c r="J92" s="64"/>
      <c r="K92" s="64"/>
      <c r="L92" s="65"/>
      <c r="M92" s="66"/>
      <c r="N92" s="51"/>
      <c r="O92" s="60"/>
      <c r="P92" s="153"/>
      <c r="Q92" s="51"/>
      <c r="R92" s="51"/>
      <c r="S92" s="51"/>
      <c r="T92" s="51"/>
      <c r="U92" s="51"/>
      <c r="V92" s="51"/>
      <c r="W92" s="51"/>
    </row>
    <row r="93" spans="2:23" s="46" customFormat="1" ht="15.75" customHeight="1" x14ac:dyDescent="0.35">
      <c r="B93" s="60"/>
      <c r="C93" s="54" t="s">
        <v>366</v>
      </c>
      <c r="D93" s="54"/>
      <c r="E93" s="54"/>
      <c r="F93" s="61"/>
      <c r="G93" s="67"/>
      <c r="H93" s="60"/>
      <c r="I93" s="341" t="str">
        <f>Übersetzungstabelle!$A$86</f>
        <v>Flügelgewicht Schiebeflügel mit Griff (≤ 50 kg / 80 kg)</v>
      </c>
      <c r="J93" s="342"/>
      <c r="K93" s="135">
        <f>$L$59/1000*$L$63/1000*2.5*ROUNDDOWN($E$63,0)+$E$73</f>
        <v>56.596349999999994</v>
      </c>
      <c r="L93" s="109" t="s">
        <v>5</v>
      </c>
      <c r="M93" s="61" t="str">
        <f>IF($K$93&lt;=80,Übersetzungstabelle!$A$84,Übersetzungstabelle!$A$85)</f>
        <v>Okay.</v>
      </c>
      <c r="N93" s="51"/>
      <c r="O93" s="60"/>
      <c r="P93" s="457" t="str">
        <f>Übersetzungstabelle!$A$106</f>
        <v>Das Flügelgewicht des Schiebeflügels inkl. Griff darf 50 kg (Portavant M 50) bzw. 80 kg (Portavant M 80) nicht überschreiten. 
Das Verhältnis von Höhe zu Breite des Schiebeflügels darf maximal 3 : 1 betragen.
Der Schiebeflügel muss mindestens 330 mm breit sein.</v>
      </c>
      <c r="Q93" s="51"/>
      <c r="R93" s="51"/>
      <c r="S93" s="51"/>
      <c r="T93" s="51"/>
      <c r="U93" s="51"/>
      <c r="V93" s="51"/>
      <c r="W93" s="51"/>
    </row>
    <row r="94" spans="2:23" s="46" customFormat="1" ht="3.25" customHeight="1" x14ac:dyDescent="0.35">
      <c r="B94" s="60"/>
      <c r="C94" s="54"/>
      <c r="D94" s="54"/>
      <c r="E94" s="54"/>
      <c r="F94" s="61"/>
      <c r="G94" s="67"/>
      <c r="H94" s="60"/>
      <c r="I94" s="126"/>
      <c r="J94" s="126"/>
      <c r="K94" s="126"/>
      <c r="L94" s="69"/>
      <c r="M94" s="68"/>
      <c r="N94" s="51"/>
      <c r="O94" s="60"/>
      <c r="P94" s="457"/>
      <c r="Q94" s="51"/>
      <c r="R94" s="51"/>
      <c r="S94" s="51"/>
      <c r="T94" s="51"/>
      <c r="U94" s="51"/>
      <c r="V94" s="51"/>
      <c r="W94" s="51"/>
    </row>
    <row r="95" spans="2:23" s="46" customFormat="1" ht="15.65" customHeight="1" x14ac:dyDescent="0.35">
      <c r="B95" s="60"/>
      <c r="C95" s="46" t="s">
        <v>367</v>
      </c>
      <c r="E95" s="54"/>
      <c r="F95" s="61"/>
      <c r="G95" s="67"/>
      <c r="H95" s="60"/>
      <c r="I95" s="475" t="str">
        <f>IF(K93&lt;=50,Übersetzungstabelle!$A$87,IF(K93&lt;=80,Übersetzungstabelle!$A$88,IF(K93&gt;80,Übersetzungstabelle!$A$89,"")))</f>
        <v>Bitte verwenden Sie die Zubehör-/Komplett-Sets unseres Portavant M 80.</v>
      </c>
      <c r="J95" s="475"/>
      <c r="K95" s="475"/>
      <c r="L95" s="138"/>
      <c r="M95" s="70"/>
      <c r="N95" s="51"/>
      <c r="O95" s="60"/>
      <c r="P95" s="457"/>
      <c r="Q95" s="51"/>
      <c r="R95" s="51"/>
      <c r="S95" s="51"/>
      <c r="T95" s="51"/>
      <c r="U95" s="51"/>
      <c r="V95" s="51"/>
      <c r="W95" s="51"/>
    </row>
    <row r="96" spans="2:23" s="46" customFormat="1" ht="15.65" customHeight="1" x14ac:dyDescent="0.35">
      <c r="B96" s="60"/>
      <c r="C96" s="46" t="s">
        <v>113</v>
      </c>
      <c r="E96" s="54"/>
      <c r="F96" s="61"/>
      <c r="G96" s="67"/>
      <c r="H96" s="60"/>
      <c r="I96" s="475"/>
      <c r="J96" s="475"/>
      <c r="K96" s="475"/>
      <c r="L96" s="138"/>
      <c r="M96" s="70"/>
      <c r="N96" s="51"/>
      <c r="O96" s="60"/>
      <c r="P96" s="457"/>
      <c r="Q96" s="51"/>
      <c r="R96" s="51"/>
      <c r="S96" s="51"/>
      <c r="T96" s="51"/>
      <c r="U96" s="51"/>
      <c r="V96" s="51"/>
      <c r="W96" s="51"/>
    </row>
    <row r="97" spans="1:24" s="46" customFormat="1" ht="3.25" customHeight="1" x14ac:dyDescent="0.35">
      <c r="B97" s="60"/>
      <c r="E97" s="54"/>
      <c r="F97" s="61"/>
      <c r="G97" s="71"/>
      <c r="H97" s="60"/>
      <c r="I97" s="54"/>
      <c r="J97" s="54"/>
      <c r="K97" s="54"/>
      <c r="L97" s="54"/>
      <c r="M97" s="68"/>
      <c r="O97" s="60"/>
      <c r="P97" s="457"/>
    </row>
    <row r="98" spans="1:24" s="46" customFormat="1" ht="15.75" customHeight="1" x14ac:dyDescent="0.35">
      <c r="B98" s="60"/>
      <c r="C98" s="54" t="s">
        <v>42</v>
      </c>
      <c r="E98" s="54"/>
      <c r="F98" s="61"/>
      <c r="G98" s="67"/>
      <c r="H98" s="60"/>
      <c r="I98" s="455" t="str">
        <f>Übersetzungstabelle!$A$90</f>
        <v>Verhältnis von Höhe zu Breite des Schiebeflügels (≤ 3)</v>
      </c>
      <c r="J98" s="456"/>
      <c r="K98" s="136">
        <f>$L$59/$L$63</f>
        <v>2.0544933078393881</v>
      </c>
      <c r="L98" s="54"/>
      <c r="M98" s="61" t="str">
        <f>IF($K$98&lt;=3,Übersetzungstabelle!$A$84,Übersetzungstabelle!$A$85)</f>
        <v>Okay.</v>
      </c>
      <c r="O98" s="60"/>
      <c r="P98" s="457"/>
    </row>
    <row r="99" spans="1:24" s="46" customFormat="1" ht="3.25" customHeight="1" x14ac:dyDescent="0.35">
      <c r="B99" s="60"/>
      <c r="C99" s="54"/>
      <c r="E99" s="54"/>
      <c r="F99" s="61"/>
      <c r="G99" s="62"/>
      <c r="H99" s="60"/>
      <c r="I99" s="54"/>
      <c r="J99" s="54"/>
      <c r="K99" s="54"/>
      <c r="L99" s="54"/>
      <c r="M99" s="61"/>
      <c r="O99" s="60"/>
      <c r="P99" s="457"/>
    </row>
    <row r="100" spans="1:24" s="46" customFormat="1" ht="15.75" customHeight="1" x14ac:dyDescent="0.35">
      <c r="B100" s="60"/>
      <c r="C100" s="54" t="s">
        <v>41</v>
      </c>
      <c r="D100" s="54"/>
      <c r="E100" s="54"/>
      <c r="F100" s="61"/>
      <c r="G100" s="62"/>
      <c r="H100" s="60"/>
      <c r="I100" s="532" t="str">
        <f>IF(K98&gt;3,Übersetzungstabelle!$A$92,"")</f>
        <v/>
      </c>
      <c r="J100" s="532"/>
      <c r="K100" s="532"/>
      <c r="L100" s="138"/>
      <c r="M100" s="72"/>
      <c r="O100" s="60"/>
      <c r="P100" s="457"/>
    </row>
    <row r="101" spans="1:24" s="46" customFormat="1" ht="3.25" customHeight="1" x14ac:dyDescent="0.35">
      <c r="B101" s="60"/>
      <c r="C101" s="54"/>
      <c r="D101" s="54"/>
      <c r="E101" s="54"/>
      <c r="F101" s="61"/>
      <c r="G101" s="62"/>
      <c r="H101" s="60"/>
      <c r="I101" s="54"/>
      <c r="J101" s="54"/>
      <c r="K101" s="54"/>
      <c r="L101" s="54"/>
      <c r="M101" s="61"/>
      <c r="O101" s="60"/>
      <c r="P101" s="457"/>
    </row>
    <row r="102" spans="1:24" s="46" customFormat="1" ht="15.75" customHeight="1" x14ac:dyDescent="0.35">
      <c r="B102" s="60"/>
      <c r="C102" s="46" t="s">
        <v>112</v>
      </c>
      <c r="D102" s="54"/>
      <c r="E102" s="54"/>
      <c r="F102" s="61"/>
      <c r="G102" s="62"/>
      <c r="H102" s="60"/>
      <c r="I102" s="455" t="str">
        <f>Übersetzungstabelle!$A$93</f>
        <v>Glasbreite Schiebeflügel (≥ 330 mm)</v>
      </c>
      <c r="J102" s="456"/>
      <c r="K102" s="140">
        <f>$L$63</f>
        <v>1046</v>
      </c>
      <c r="L102" s="114" t="s">
        <v>1</v>
      </c>
      <c r="M102" s="61" t="str">
        <f>IF($K$102&gt;=580,Übersetzungstabelle!$A$84,Übersetzungstabelle!$A$85)</f>
        <v>Okay.</v>
      </c>
      <c r="O102" s="60"/>
      <c r="P102" s="457"/>
    </row>
    <row r="103" spans="1:24" s="46" customFormat="1" ht="3.25" customHeight="1" x14ac:dyDescent="0.35">
      <c r="B103" s="60"/>
      <c r="C103" s="54" t="s">
        <v>114</v>
      </c>
      <c r="D103" s="54"/>
      <c r="E103" s="54"/>
      <c r="F103" s="61"/>
      <c r="G103" s="62"/>
      <c r="H103" s="60"/>
      <c r="I103" s="130"/>
      <c r="J103" s="130"/>
      <c r="K103" s="130"/>
      <c r="L103" s="130"/>
      <c r="M103" s="34"/>
      <c r="O103" s="60"/>
      <c r="P103" s="457"/>
    </row>
    <row r="104" spans="1:24" s="46" customFormat="1" ht="15.75" customHeight="1" x14ac:dyDescent="0.35">
      <c r="B104" s="60"/>
      <c r="D104" s="54"/>
      <c r="E104" s="54"/>
      <c r="F104" s="61"/>
      <c r="G104" s="62"/>
      <c r="H104" s="60"/>
      <c r="I104" s="496" t="str">
        <f>IF(K102&lt;330,Übersetzungstabelle!$A$94,"")</f>
        <v/>
      </c>
      <c r="J104" s="496"/>
      <c r="K104" s="496"/>
      <c r="L104" s="130"/>
      <c r="M104" s="34"/>
      <c r="O104" s="60"/>
      <c r="P104" s="457"/>
    </row>
    <row r="105" spans="1:24" s="46" customFormat="1" ht="15.75" customHeight="1" x14ac:dyDescent="0.35">
      <c r="B105" s="60"/>
      <c r="D105" s="54"/>
      <c r="E105" s="54"/>
      <c r="F105" s="61"/>
      <c r="G105" s="62"/>
      <c r="H105" s="60"/>
      <c r="I105" s="496"/>
      <c r="J105" s="496"/>
      <c r="K105" s="496"/>
      <c r="L105" s="130"/>
      <c r="M105" s="34"/>
      <c r="O105" s="60"/>
      <c r="P105" s="457"/>
    </row>
    <row r="106" spans="1:24" s="46" customFormat="1" ht="8.25" customHeight="1" x14ac:dyDescent="0.35">
      <c r="A106" s="54"/>
      <c r="B106" s="75"/>
      <c r="C106" s="76"/>
      <c r="D106" s="76"/>
      <c r="E106" s="76"/>
      <c r="F106" s="77"/>
      <c r="G106" s="156"/>
      <c r="H106" s="75"/>
      <c r="I106" s="76"/>
      <c r="J106" s="76"/>
      <c r="K106" s="76"/>
      <c r="L106" s="76"/>
      <c r="M106" s="77"/>
      <c r="N106" s="54"/>
      <c r="O106" s="78"/>
      <c r="P106" s="458"/>
    </row>
    <row r="107" spans="1:24" s="46" customFormat="1" ht="8.25" customHeight="1" x14ac:dyDescent="0.35">
      <c r="A107" s="76"/>
      <c r="B107" s="76"/>
      <c r="C107" s="76"/>
      <c r="D107" s="4"/>
      <c r="E107" s="79"/>
      <c r="F107" s="80"/>
      <c r="G107" s="76"/>
      <c r="H107" s="76"/>
      <c r="I107" s="76"/>
      <c r="J107" s="81"/>
      <c r="K107" s="81"/>
      <c r="L107" s="82"/>
      <c r="M107" s="82"/>
      <c r="N107" s="82"/>
      <c r="O107" s="83"/>
      <c r="P107" s="76"/>
      <c r="Q107" s="76"/>
    </row>
    <row r="108" spans="1:24" ht="25.5" customHeight="1" x14ac:dyDescent="0.25">
      <c r="A108" s="484" t="str">
        <f>Übersetzungstabelle!$A$109</f>
        <v>Willach übernimmt keine Haftung für eventuelle Schäden jeglicher Art, die aus der Benutzung dieses Profil- und Glasmaßrechners entstehen könnten. (01.09.2021 - Rev. 0)</v>
      </c>
      <c r="B108" s="484"/>
      <c r="C108" s="484"/>
      <c r="D108" s="484"/>
      <c r="E108" s="484"/>
      <c r="F108" s="484"/>
      <c r="G108" s="484"/>
      <c r="H108" s="484"/>
      <c r="I108" s="484"/>
      <c r="J108" s="484"/>
      <c r="K108" s="484"/>
      <c r="L108" s="484"/>
      <c r="M108" s="484"/>
      <c r="N108" s="484"/>
      <c r="O108" s="484"/>
      <c r="P108" s="484"/>
    </row>
    <row r="110" spans="1:24" s="264" customFormat="1" ht="15.5" x14ac:dyDescent="0.25">
      <c r="A110" s="261"/>
      <c r="B110" s="478" t="str">
        <f>Übersetzungstabelle!$A$77</f>
        <v>Glasmaße Schiebeflügel</v>
      </c>
      <c r="C110" s="479"/>
      <c r="D110" s="479"/>
      <c r="E110" s="479"/>
      <c r="F110" s="479"/>
      <c r="G110" s="479"/>
      <c r="H110" s="480"/>
      <c r="I110" s="262"/>
      <c r="J110" s="330" t="str">
        <f>Übersetzungstabelle!$A$79</f>
        <v>Bemerkung</v>
      </c>
      <c r="L110" s="478" t="str">
        <f>Übersetzungstabelle!$A$80</f>
        <v>Glasmaße Festflügel</v>
      </c>
      <c r="M110" s="479"/>
      <c r="N110" s="479"/>
      <c r="O110" s="479"/>
      <c r="P110" s="480"/>
      <c r="Q110" s="262"/>
      <c r="R110" s="261"/>
      <c r="S110" s="263"/>
      <c r="T110" s="263"/>
      <c r="U110" s="263"/>
      <c r="V110" s="263"/>
      <c r="W110" s="263"/>
      <c r="X110" s="263"/>
    </row>
    <row r="111" spans="1:24" s="264" customFormat="1" ht="15.5" x14ac:dyDescent="0.25">
      <c r="A111" s="261"/>
      <c r="B111" s="266"/>
      <c r="C111" s="267"/>
      <c r="D111" s="267"/>
      <c r="E111" s="267"/>
      <c r="F111" s="267"/>
      <c r="G111" s="267"/>
      <c r="H111" s="268"/>
      <c r="I111" s="265"/>
      <c r="J111" s="338"/>
      <c r="L111" s="266"/>
      <c r="M111" s="267"/>
      <c r="N111" s="267"/>
      <c r="O111" s="267"/>
      <c r="P111" s="268"/>
      <c r="Q111" s="265"/>
      <c r="R111" s="261"/>
      <c r="S111" s="263"/>
      <c r="T111" s="263"/>
      <c r="U111" s="263"/>
      <c r="V111" s="263"/>
      <c r="W111" s="263"/>
      <c r="X111" s="263"/>
    </row>
    <row r="112" spans="1:24" s="264" customFormat="1" ht="15.5" x14ac:dyDescent="0.25">
      <c r="A112" s="261"/>
      <c r="B112" s="269"/>
      <c r="C112" s="262"/>
      <c r="D112" s="262"/>
      <c r="E112" s="262"/>
      <c r="F112" s="265"/>
      <c r="G112" s="262"/>
      <c r="H112" s="270"/>
      <c r="I112" s="262"/>
      <c r="J112" s="338"/>
      <c r="L112" s="269"/>
      <c r="M112" s="262"/>
      <c r="N112" s="262"/>
      <c r="O112" s="262"/>
      <c r="P112" s="270"/>
      <c r="Q112" s="265"/>
      <c r="R112" s="261"/>
      <c r="S112" s="263"/>
      <c r="T112" s="263"/>
      <c r="U112" s="263"/>
      <c r="V112" s="263"/>
      <c r="W112" s="263"/>
      <c r="X112" s="263"/>
    </row>
    <row r="113" spans="1:24" s="264" customFormat="1" ht="15.75" customHeight="1" x14ac:dyDescent="0.25">
      <c r="A113" s="261"/>
      <c r="B113" s="272"/>
      <c r="C113" s="273"/>
      <c r="D113" s="274"/>
      <c r="E113" s="275"/>
      <c r="F113" s="262"/>
      <c r="G113" s="262"/>
      <c r="H113" s="270"/>
      <c r="I113" s="262"/>
      <c r="J113" s="338"/>
      <c r="L113" s="269"/>
      <c r="M113" s="262"/>
      <c r="N113" s="262"/>
      <c r="O113" s="262"/>
      <c r="P113" s="270"/>
      <c r="Q113" s="262"/>
      <c r="R113" s="261"/>
      <c r="S113" s="263"/>
      <c r="U113" s="263"/>
      <c r="V113" s="263"/>
      <c r="W113" s="263"/>
      <c r="X113" s="263"/>
    </row>
    <row r="114" spans="1:24" s="264" customFormat="1" ht="15.75" customHeight="1" x14ac:dyDescent="0.25">
      <c r="A114" s="263"/>
      <c r="B114" s="276"/>
      <c r="C114" s="273"/>
      <c r="D114" s="277"/>
      <c r="E114" s="275"/>
      <c r="F114" s="273"/>
      <c r="G114" s="271"/>
      <c r="H114" s="278"/>
      <c r="I114" s="271"/>
      <c r="J114" s="338"/>
      <c r="L114" s="272"/>
      <c r="M114" s="279"/>
      <c r="N114" s="274"/>
      <c r="O114" s="274"/>
      <c r="P114" s="280"/>
      <c r="Q114" s="275"/>
      <c r="R114" s="281"/>
      <c r="S114" s="281"/>
      <c r="U114" s="281"/>
      <c r="V114" s="281"/>
      <c r="W114" s="281"/>
      <c r="X114" s="281"/>
    </row>
    <row r="115" spans="1:24" s="264" customFormat="1" ht="15.5" x14ac:dyDescent="0.25">
      <c r="A115" s="263"/>
      <c r="B115" s="276"/>
      <c r="C115" s="271"/>
      <c r="D115" s="277"/>
      <c r="E115" s="275"/>
      <c r="F115" s="271"/>
      <c r="G115" s="271"/>
      <c r="H115" s="282"/>
      <c r="I115" s="265"/>
      <c r="J115" s="338"/>
      <c r="L115" s="276"/>
      <c r="M115" s="283"/>
      <c r="N115" s="284"/>
      <c r="O115" s="284"/>
      <c r="P115" s="285"/>
      <c r="Q115" s="275"/>
      <c r="R115" s="281"/>
      <c r="S115" s="281"/>
      <c r="U115" s="281"/>
      <c r="V115" s="281"/>
      <c r="W115" s="281"/>
      <c r="X115" s="281"/>
    </row>
    <row r="116" spans="1:24" s="264" customFormat="1" ht="15.5" x14ac:dyDescent="0.25">
      <c r="A116" s="263"/>
      <c r="B116" s="276"/>
      <c r="C116" s="273"/>
      <c r="D116" s="277"/>
      <c r="E116" s="275"/>
      <c r="F116" s="273"/>
      <c r="G116" s="271"/>
      <c r="H116" s="278"/>
      <c r="I116" s="271"/>
      <c r="J116" s="338"/>
      <c r="L116" s="272"/>
      <c r="M116" s="279"/>
      <c r="N116" s="274"/>
      <c r="O116" s="274"/>
      <c r="P116" s="286"/>
      <c r="Q116" s="275"/>
      <c r="R116" s="281"/>
      <c r="S116" s="281"/>
      <c r="U116" s="281"/>
      <c r="V116" s="281"/>
      <c r="W116" s="281"/>
      <c r="X116" s="281"/>
    </row>
    <row r="117" spans="1:24" s="264" customFormat="1" ht="15.5" x14ac:dyDescent="0.25">
      <c r="A117" s="263"/>
      <c r="B117" s="276"/>
      <c r="C117" s="271"/>
      <c r="D117" s="277"/>
      <c r="E117" s="275"/>
      <c r="F117" s="271"/>
      <c r="G117" s="271"/>
      <c r="H117" s="282"/>
      <c r="I117" s="265"/>
      <c r="J117" s="338"/>
      <c r="L117" s="276"/>
      <c r="M117" s="283"/>
      <c r="N117" s="284"/>
      <c r="O117" s="284"/>
      <c r="P117" s="287"/>
      <c r="Q117" s="275"/>
      <c r="R117" s="281"/>
      <c r="S117" s="281"/>
      <c r="U117" s="281"/>
      <c r="V117" s="281"/>
      <c r="W117" s="281"/>
      <c r="X117" s="281"/>
    </row>
    <row r="118" spans="1:24" s="264" customFormat="1" ht="15.5" x14ac:dyDescent="0.25">
      <c r="A118" s="263"/>
      <c r="B118" s="276"/>
      <c r="C118" s="273"/>
      <c r="D118" s="277"/>
      <c r="E118" s="275"/>
      <c r="F118" s="273"/>
      <c r="G118" s="271"/>
      <c r="H118" s="278"/>
      <c r="I118" s="271"/>
      <c r="J118" s="338"/>
      <c r="L118" s="272"/>
      <c r="M118" s="279"/>
      <c r="N118" s="274"/>
      <c r="O118" s="274"/>
      <c r="P118" s="286"/>
      <c r="Q118" s="275"/>
      <c r="R118" s="281"/>
      <c r="S118" s="281"/>
      <c r="U118" s="281"/>
      <c r="V118" s="281"/>
      <c r="W118" s="281"/>
      <c r="X118" s="281"/>
    </row>
    <row r="119" spans="1:24" s="264" customFormat="1" ht="15.75" customHeight="1" x14ac:dyDescent="0.25">
      <c r="A119" s="263"/>
      <c r="B119" s="276"/>
      <c r="C119" s="273"/>
      <c r="D119" s="277"/>
      <c r="E119" s="275"/>
      <c r="F119" s="271"/>
      <c r="G119" s="271"/>
      <c r="H119" s="282"/>
      <c r="I119" s="265"/>
      <c r="J119" s="338"/>
      <c r="L119" s="276"/>
      <c r="M119" s="283"/>
      <c r="N119" s="284"/>
      <c r="O119" s="284"/>
      <c r="P119" s="287"/>
      <c r="Q119" s="275"/>
      <c r="R119" s="281"/>
      <c r="S119" s="281"/>
      <c r="U119" s="281"/>
      <c r="V119" s="281"/>
      <c r="W119" s="281"/>
      <c r="X119" s="281"/>
    </row>
    <row r="120" spans="1:24" s="264" customFormat="1" ht="15.75" customHeight="1" x14ac:dyDescent="0.25">
      <c r="A120" s="263"/>
      <c r="B120" s="276"/>
      <c r="C120" s="273"/>
      <c r="D120" s="277"/>
      <c r="E120" s="275"/>
      <c r="F120" s="273"/>
      <c r="G120" s="271"/>
      <c r="H120" s="278"/>
      <c r="I120" s="271"/>
      <c r="J120" s="338"/>
      <c r="L120" s="272"/>
      <c r="M120" s="279"/>
      <c r="N120" s="274"/>
      <c r="O120" s="274"/>
      <c r="P120" s="280"/>
      <c r="Q120" s="271"/>
      <c r="R120" s="281"/>
      <c r="S120" s="281"/>
      <c r="U120" s="281"/>
      <c r="V120" s="281"/>
      <c r="W120" s="281"/>
      <c r="X120" s="281"/>
    </row>
    <row r="121" spans="1:24" s="264" customFormat="1" ht="15.5" x14ac:dyDescent="0.25">
      <c r="A121" s="263"/>
      <c r="B121" s="276"/>
      <c r="C121" s="273"/>
      <c r="D121" s="277"/>
      <c r="E121" s="275"/>
      <c r="F121" s="273"/>
      <c r="G121" s="273"/>
      <c r="H121" s="288"/>
      <c r="I121" s="289"/>
      <c r="J121" s="338"/>
      <c r="L121" s="290"/>
      <c r="M121" s="283"/>
      <c r="N121" s="291"/>
      <c r="O121" s="291"/>
      <c r="P121" s="287"/>
      <c r="Q121" s="275"/>
      <c r="R121" s="281"/>
      <c r="S121" s="281"/>
      <c r="U121" s="281"/>
      <c r="V121" s="281"/>
      <c r="W121" s="281"/>
      <c r="X121" s="281"/>
    </row>
    <row r="122" spans="1:24" s="264" customFormat="1" ht="15.5" x14ac:dyDescent="0.25">
      <c r="B122" s="276"/>
      <c r="C122" s="273"/>
      <c r="D122" s="277"/>
      <c r="E122" s="275"/>
      <c r="F122" s="273"/>
      <c r="G122" s="271"/>
      <c r="H122" s="278"/>
      <c r="I122" s="271"/>
      <c r="J122" s="338"/>
      <c r="L122" s="272"/>
      <c r="M122" s="279"/>
      <c r="N122" s="274"/>
      <c r="O122" s="274"/>
      <c r="P122" s="286"/>
      <c r="Q122" s="275"/>
      <c r="R122" s="281"/>
      <c r="S122" s="281"/>
      <c r="U122" s="281"/>
      <c r="V122" s="281"/>
      <c r="W122" s="281"/>
      <c r="X122" s="281"/>
    </row>
    <row r="123" spans="1:24" s="264" customFormat="1" ht="15.5" x14ac:dyDescent="0.25">
      <c r="B123" s="276"/>
      <c r="C123" s="273"/>
      <c r="D123" s="277"/>
      <c r="E123" s="275"/>
      <c r="F123" s="273"/>
      <c r="G123" s="273"/>
      <c r="H123" s="282"/>
      <c r="I123" s="265"/>
      <c r="J123" s="338"/>
      <c r="L123" s="276"/>
      <c r="M123" s="283"/>
      <c r="N123" s="284"/>
      <c r="O123" s="284"/>
      <c r="P123" s="287"/>
      <c r="Q123" s="275"/>
      <c r="R123" s="281"/>
      <c r="S123" s="281"/>
      <c r="U123" s="281"/>
      <c r="V123" s="281"/>
      <c r="W123" s="281"/>
      <c r="X123" s="281"/>
    </row>
    <row r="124" spans="1:24" s="264" customFormat="1" ht="15.5" x14ac:dyDescent="0.25">
      <c r="B124" s="276"/>
      <c r="C124" s="273"/>
      <c r="D124" s="277"/>
      <c r="E124" s="275"/>
      <c r="F124" s="273"/>
      <c r="G124" s="271"/>
      <c r="H124" s="278"/>
      <c r="I124" s="271"/>
      <c r="J124" s="338"/>
      <c r="L124" s="272"/>
      <c r="M124" s="279"/>
      <c r="N124" s="274"/>
      <c r="O124" s="274"/>
      <c r="P124" s="280"/>
      <c r="Q124" s="275"/>
      <c r="R124" s="281"/>
      <c r="S124" s="281"/>
      <c r="U124" s="281"/>
      <c r="V124" s="281"/>
      <c r="W124" s="281"/>
      <c r="X124" s="281"/>
    </row>
    <row r="125" spans="1:24" s="264" customFormat="1" ht="15.5" x14ac:dyDescent="0.25">
      <c r="B125" s="276"/>
      <c r="C125" s="273"/>
      <c r="D125" s="277"/>
      <c r="E125" s="275"/>
      <c r="F125" s="273"/>
      <c r="G125" s="273"/>
      <c r="H125" s="285"/>
      <c r="I125" s="273"/>
      <c r="J125" s="338"/>
      <c r="L125" s="292"/>
      <c r="M125" s="283"/>
      <c r="N125" s="274"/>
      <c r="O125" s="274"/>
      <c r="P125" s="280"/>
      <c r="Q125" s="275"/>
      <c r="R125" s="281"/>
      <c r="S125" s="281"/>
      <c r="U125" s="281"/>
      <c r="V125" s="281"/>
      <c r="W125" s="281"/>
      <c r="X125" s="281"/>
    </row>
    <row r="126" spans="1:24" s="264" customFormat="1" ht="15.5" x14ac:dyDescent="0.25">
      <c r="B126" s="276"/>
      <c r="C126" s="273"/>
      <c r="D126" s="274"/>
      <c r="E126" s="275"/>
      <c r="F126" s="273"/>
      <c r="G126" s="271"/>
      <c r="H126" s="278"/>
      <c r="I126" s="271"/>
      <c r="J126" s="338"/>
      <c r="L126" s="272"/>
      <c r="M126" s="279"/>
      <c r="N126" s="274"/>
      <c r="O126" s="274"/>
      <c r="P126" s="293"/>
      <c r="Q126" s="275"/>
      <c r="R126" s="281"/>
      <c r="S126" s="281"/>
      <c r="U126" s="281"/>
      <c r="V126" s="281"/>
      <c r="W126" s="281"/>
      <c r="X126" s="281"/>
    </row>
    <row r="127" spans="1:24" s="264" customFormat="1" ht="15.5" x14ac:dyDescent="0.25">
      <c r="B127" s="276"/>
      <c r="C127" s="273"/>
      <c r="D127" s="274"/>
      <c r="E127" s="275"/>
      <c r="F127" s="273"/>
      <c r="G127" s="273"/>
      <c r="H127" s="285"/>
      <c r="I127" s="273"/>
      <c r="J127" s="338"/>
      <c r="L127" s="292"/>
      <c r="M127" s="279"/>
      <c r="N127" s="274"/>
      <c r="O127" s="274"/>
      <c r="P127" s="280"/>
      <c r="Q127" s="275"/>
      <c r="R127" s="281"/>
      <c r="S127" s="281"/>
      <c r="U127" s="281"/>
      <c r="V127" s="281"/>
      <c r="W127" s="281"/>
      <c r="X127" s="281"/>
    </row>
    <row r="128" spans="1:24" s="264" customFormat="1" ht="16" customHeight="1" x14ac:dyDescent="0.25">
      <c r="B128" s="276"/>
      <c r="C128" s="273"/>
      <c r="D128" s="277"/>
      <c r="E128" s="275"/>
      <c r="F128" s="273"/>
      <c r="G128" s="273"/>
      <c r="H128" s="285"/>
      <c r="I128" s="273"/>
      <c r="J128" s="338"/>
      <c r="L128" s="292"/>
      <c r="M128" s="273"/>
      <c r="N128" s="273"/>
      <c r="O128" s="274"/>
      <c r="P128" s="294"/>
      <c r="Q128" s="275"/>
      <c r="R128" s="275"/>
      <c r="S128" s="281"/>
      <c r="T128" s="281"/>
    </row>
    <row r="129" spans="1:25" s="264" customFormat="1" ht="16" customHeight="1" x14ac:dyDescent="0.25">
      <c r="B129" s="276"/>
      <c r="C129" s="273"/>
      <c r="D129" s="277"/>
      <c r="E129" s="275"/>
      <c r="F129" s="273"/>
      <c r="G129" s="273"/>
      <c r="H129" s="278"/>
      <c r="I129" s="271"/>
      <c r="J129" s="338"/>
      <c r="L129" s="272"/>
      <c r="M129" s="271"/>
      <c r="N129" s="273"/>
      <c r="O129" s="274"/>
      <c r="P129" s="294"/>
      <c r="Q129" s="275"/>
      <c r="R129" s="275"/>
      <c r="S129" s="281"/>
      <c r="T129" s="281"/>
    </row>
    <row r="130" spans="1:25" s="264" customFormat="1" ht="15.75" customHeight="1" x14ac:dyDescent="0.25">
      <c r="B130" s="269"/>
      <c r="C130" s="262"/>
      <c r="D130" s="262"/>
      <c r="E130" s="262"/>
      <c r="F130" s="262"/>
      <c r="G130" s="262"/>
      <c r="H130" s="270"/>
      <c r="I130" s="262"/>
      <c r="J130" s="338"/>
      <c r="L130" s="269"/>
      <c r="M130" s="262"/>
      <c r="N130" s="262"/>
      <c r="O130" s="262"/>
      <c r="P130" s="270"/>
      <c r="Q130" s="275"/>
      <c r="R130" s="281"/>
      <c r="S130" s="281"/>
      <c r="U130" s="281"/>
      <c r="V130" s="281"/>
      <c r="W130" s="281"/>
      <c r="X130" s="281"/>
    </row>
    <row r="131" spans="1:25" s="264" customFormat="1" ht="15.75" customHeight="1" x14ac:dyDescent="0.25">
      <c r="B131" s="269"/>
      <c r="C131" s="262"/>
      <c r="D131" s="262"/>
      <c r="E131" s="262"/>
      <c r="F131" s="262"/>
      <c r="G131" s="262"/>
      <c r="H131" s="270"/>
      <c r="I131" s="262"/>
      <c r="J131" s="338"/>
      <c r="L131" s="269"/>
      <c r="M131" s="262"/>
      <c r="N131" s="262"/>
      <c r="O131" s="262"/>
      <c r="P131" s="270"/>
      <c r="Q131" s="275"/>
      <c r="R131" s="281"/>
      <c r="S131" s="281"/>
      <c r="U131" s="281"/>
      <c r="V131" s="281"/>
      <c r="W131" s="281"/>
      <c r="X131" s="281"/>
    </row>
    <row r="132" spans="1:25" s="264" customFormat="1" ht="15.5" x14ac:dyDescent="0.25">
      <c r="B132" s="276"/>
      <c r="C132" s="273"/>
      <c r="D132" s="277"/>
      <c r="E132" s="275"/>
      <c r="F132" s="273"/>
      <c r="G132" s="273"/>
      <c r="H132" s="282"/>
      <c r="I132" s="265"/>
      <c r="J132" s="338"/>
      <c r="L132" s="276"/>
      <c r="M132" s="295"/>
      <c r="N132" s="284"/>
      <c r="O132" s="284"/>
      <c r="P132" s="285"/>
      <c r="Q132" s="273"/>
      <c r="R132" s="281"/>
      <c r="S132" s="281"/>
      <c r="U132" s="281"/>
      <c r="V132" s="281"/>
      <c r="W132" s="281"/>
      <c r="X132" s="281"/>
    </row>
    <row r="133" spans="1:25" s="264" customFormat="1" ht="15.5" x14ac:dyDescent="0.25">
      <c r="B133" s="297"/>
      <c r="C133" s="296"/>
      <c r="D133" s="296"/>
      <c r="E133" s="296"/>
      <c r="F133" s="273"/>
      <c r="G133" s="273"/>
      <c r="H133" s="278"/>
      <c r="I133" s="271"/>
      <c r="J133" s="338"/>
      <c r="L133" s="272"/>
      <c r="M133" s="271"/>
      <c r="N133" s="271"/>
      <c r="O133" s="271"/>
      <c r="P133" s="278"/>
      <c r="Q133" s="271"/>
      <c r="R133" s="281"/>
      <c r="S133" s="281"/>
      <c r="U133" s="281"/>
      <c r="V133" s="281"/>
      <c r="W133" s="281"/>
      <c r="X133" s="281"/>
    </row>
    <row r="134" spans="1:25" s="264" customFormat="1" ht="15.5" x14ac:dyDescent="0.35">
      <c r="B134" s="269"/>
      <c r="C134" s="262"/>
      <c r="D134" s="262"/>
      <c r="E134" s="262"/>
      <c r="F134" s="273"/>
      <c r="G134" s="298"/>
      <c r="H134" s="299"/>
      <c r="I134" s="298"/>
      <c r="J134" s="338"/>
      <c r="L134" s="300"/>
      <c r="M134" s="298"/>
      <c r="N134" s="298"/>
      <c r="O134" s="298"/>
      <c r="P134" s="299"/>
      <c r="Q134" s="298"/>
      <c r="R134" s="281"/>
      <c r="S134" s="281"/>
      <c r="U134" s="281"/>
      <c r="V134" s="281"/>
      <c r="W134" s="281"/>
      <c r="X134" s="281"/>
    </row>
    <row r="135" spans="1:25" s="264" customFormat="1" ht="15.5" x14ac:dyDescent="0.35">
      <c r="B135" s="272"/>
      <c r="C135" s="273"/>
      <c r="D135" s="274"/>
      <c r="E135" s="275"/>
      <c r="F135" s="273"/>
      <c r="G135" s="273"/>
      <c r="H135" s="301"/>
      <c r="I135" s="62"/>
      <c r="J135" s="338"/>
      <c r="L135" s="244"/>
      <c r="M135" s="345"/>
      <c r="N135" s="226"/>
      <c r="O135" s="226"/>
      <c r="P135" s="89"/>
      <c r="Q135" s="296"/>
      <c r="R135" s="281"/>
      <c r="S135" s="281"/>
      <c r="U135" s="281"/>
      <c r="V135" s="281"/>
      <c r="W135" s="281"/>
      <c r="X135" s="281"/>
    </row>
    <row r="136" spans="1:25" s="264" customFormat="1" ht="15.5" x14ac:dyDescent="0.25">
      <c r="B136" s="269"/>
      <c r="C136" s="273"/>
      <c r="D136" s="274"/>
      <c r="E136" s="275"/>
      <c r="F136" s="273"/>
      <c r="G136" s="273"/>
      <c r="H136" s="270"/>
      <c r="I136" s="262"/>
      <c r="J136" s="338"/>
      <c r="L136" s="269"/>
      <c r="M136" s="262"/>
      <c r="N136" s="262"/>
      <c r="O136" s="262"/>
      <c r="P136" s="270"/>
      <c r="Q136" s="296"/>
      <c r="R136" s="281"/>
      <c r="S136" s="281"/>
      <c r="U136" s="281"/>
      <c r="V136" s="281"/>
      <c r="W136" s="281"/>
      <c r="X136" s="281"/>
    </row>
    <row r="137" spans="1:25" s="264" customFormat="1" ht="15.5" x14ac:dyDescent="0.35">
      <c r="B137" s="272"/>
      <c r="C137" s="273"/>
      <c r="D137" s="274"/>
      <c r="E137" s="275"/>
      <c r="F137" s="273"/>
      <c r="G137" s="273"/>
      <c r="H137" s="301"/>
      <c r="I137" s="62"/>
      <c r="J137" s="338"/>
      <c r="L137" s="297"/>
      <c r="M137" s="296"/>
      <c r="N137" s="296"/>
      <c r="O137" s="296"/>
      <c r="P137" s="89"/>
      <c r="Q137" s="296"/>
      <c r="R137" s="281"/>
      <c r="S137" s="281"/>
      <c r="U137" s="281"/>
      <c r="V137" s="281"/>
      <c r="W137" s="281"/>
      <c r="X137" s="281"/>
    </row>
    <row r="138" spans="1:25" s="264" customFormat="1" ht="15.5" x14ac:dyDescent="0.35">
      <c r="B138" s="276"/>
      <c r="C138" s="476" t="str">
        <f>Übersetzungstabelle!$A$78</f>
        <v>(Ggf. Glasbohrungen für Griffe und/oder mechanische Schlösser erforderlich.)</v>
      </c>
      <c r="D138" s="476"/>
      <c r="E138" s="476"/>
      <c r="F138" s="476"/>
      <c r="G138" s="476"/>
      <c r="H138" s="282"/>
      <c r="I138" s="271"/>
      <c r="J138" s="338"/>
      <c r="L138" s="272"/>
      <c r="M138" s="303"/>
      <c r="N138" s="304"/>
      <c r="O138" s="302"/>
      <c r="P138" s="305"/>
      <c r="Q138" s="296"/>
      <c r="R138" s="281"/>
      <c r="S138" s="281"/>
      <c r="U138" s="281"/>
      <c r="V138" s="281"/>
      <c r="W138" s="281"/>
      <c r="X138" s="281"/>
    </row>
    <row r="139" spans="1:25" s="264" customFormat="1" ht="15.75" customHeight="1" x14ac:dyDescent="0.25">
      <c r="B139" s="328"/>
      <c r="C139" s="477"/>
      <c r="D139" s="477"/>
      <c r="E139" s="477"/>
      <c r="F139" s="477"/>
      <c r="G139" s="477"/>
      <c r="H139" s="331"/>
      <c r="I139" s="262"/>
      <c r="J139" s="339"/>
      <c r="L139" s="332"/>
      <c r="M139" s="333"/>
      <c r="N139" s="333"/>
      <c r="O139" s="333"/>
      <c r="P139" s="331"/>
      <c r="Q139" s="271"/>
      <c r="R139" s="281"/>
      <c r="S139" s="281"/>
      <c r="U139" s="281"/>
      <c r="V139" s="281"/>
      <c r="W139" s="281"/>
      <c r="X139" s="281"/>
    </row>
    <row r="140" spans="1:25" s="264" customFormat="1" ht="10" customHeight="1" x14ac:dyDescent="0.25">
      <c r="B140" s="281"/>
      <c r="C140" s="326"/>
      <c r="D140" s="326"/>
      <c r="E140" s="326"/>
      <c r="F140" s="329"/>
      <c r="G140" s="273"/>
      <c r="H140" s="273"/>
      <c r="I140" s="326"/>
      <c r="J140" s="326"/>
      <c r="K140" s="326"/>
      <c r="Q140" s="326"/>
      <c r="R140" s="271"/>
      <c r="S140" s="281"/>
      <c r="T140" s="281"/>
      <c r="V140" s="281"/>
      <c r="W140" s="281"/>
      <c r="X140" s="281"/>
      <c r="Y140" s="281"/>
    </row>
    <row r="141" spans="1:25" ht="25.5" customHeight="1" x14ac:dyDescent="0.25">
      <c r="A141" s="484" t="str">
        <f>Übersetzungstabelle!$A$109</f>
        <v>Willach übernimmt keine Haftung für eventuelle Schäden jeglicher Art, die aus der Benutzung dieses Profil- und Glasmaßrechners entstehen könnten. (01.09.2021 - Rev. 0)</v>
      </c>
      <c r="B141" s="484"/>
      <c r="C141" s="484"/>
      <c r="D141" s="484"/>
      <c r="E141" s="484"/>
      <c r="F141" s="484"/>
      <c r="G141" s="484"/>
      <c r="H141" s="484"/>
      <c r="I141" s="484"/>
      <c r="J141" s="484"/>
      <c r="K141" s="484"/>
      <c r="L141" s="484"/>
      <c r="M141" s="484"/>
      <c r="N141" s="484"/>
      <c r="O141" s="484"/>
      <c r="P141" s="484"/>
      <c r="Q141" s="258"/>
    </row>
  </sheetData>
  <sheetProtection password="CB24" sheet="1" objects="1" scenarios="1" selectLockedCells="1"/>
  <mergeCells count="43">
    <mergeCell ref="B57:F57"/>
    <mergeCell ref="A141:P141"/>
    <mergeCell ref="B90:F90"/>
    <mergeCell ref="P93:P106"/>
    <mergeCell ref="I98:J98"/>
    <mergeCell ref="I100:K100"/>
    <mergeCell ref="I102:J102"/>
    <mergeCell ref="I104:K105"/>
    <mergeCell ref="C138:G139"/>
    <mergeCell ref="H90:M91"/>
    <mergeCell ref="A108:P108"/>
    <mergeCell ref="B110:H110"/>
    <mergeCell ref="L110:P110"/>
    <mergeCell ref="I95:K96"/>
    <mergeCell ref="B1:M1"/>
    <mergeCell ref="P1:Q2"/>
    <mergeCell ref="B40:F40"/>
    <mergeCell ref="H40:M40"/>
    <mergeCell ref="J54:K54"/>
    <mergeCell ref="P41:P54"/>
    <mergeCell ref="J42:K42"/>
    <mergeCell ref="J44:K44"/>
    <mergeCell ref="J50:K50"/>
    <mergeCell ref="I52:L52"/>
    <mergeCell ref="B3:Q39"/>
    <mergeCell ref="H57:M57"/>
    <mergeCell ref="J59:K59"/>
    <mergeCell ref="P59:P87"/>
    <mergeCell ref="J61:K61"/>
    <mergeCell ref="J63:K63"/>
    <mergeCell ref="J65:K65"/>
    <mergeCell ref="J67:K67"/>
    <mergeCell ref="J73:K73"/>
    <mergeCell ref="J70:K70"/>
    <mergeCell ref="I71:L72"/>
    <mergeCell ref="C75:D77"/>
    <mergeCell ref="J75:K75"/>
    <mergeCell ref="D67:D68"/>
    <mergeCell ref="D70:D71"/>
    <mergeCell ref="I85:L85"/>
    <mergeCell ref="E75:E77"/>
    <mergeCell ref="C79:D83"/>
    <mergeCell ref="E79:E83"/>
  </mergeCells>
  <conditionalFormatting sqref="L67">
    <cfRule type="cellIs" dxfId="16" priority="4" operator="greaterThan">
      <formula>4996</formula>
    </cfRule>
  </conditionalFormatting>
  <conditionalFormatting sqref="L70">
    <cfRule type="cellIs" dxfId="15" priority="3" operator="greaterThan">
      <formula>4996</formula>
    </cfRule>
  </conditionalFormatting>
  <conditionalFormatting sqref="L73">
    <cfRule type="cellIs" dxfId="14" priority="2" operator="greaterThan">
      <formula>2996</formula>
    </cfRule>
  </conditionalFormatting>
  <dataValidations count="18">
    <dataValidation allowBlank="1" showInputMessage="1" showErrorMessage="1" prompt="Haben Sie daran gedacht, in Spalte K &quot;Ja&quot; auszuwählen? Sonst wird der hier eingetragene Wunschwert nicht übernommen." sqref="P127" xr:uid="{DBC339CC-097F-44B7-B374-D24E350820BB}"/>
    <dataValidation allowBlank="1" showErrorMessage="1" sqref="P120" xr:uid="{37BA32D3-3B0B-458F-BEF5-9665B5EB7364}"/>
    <dataValidation allowBlank="1" showErrorMessage="1" prompt="Haben Sie daran gedacht, in Spalte K &quot;Ja&quot; auszuwählen? Sonst wird der hier eingetragene Wunschwert nicht übernommen." sqref="P124" xr:uid="{DA72D755-9888-4BE3-A9FE-9EF2116A520B}"/>
    <dataValidation errorStyle="warning" allowBlank="1" showErrorMessage="1" errorTitle="Unzulässige Eingabe!" error="Bitte wählen Sie aus der Drop-Down-Liste aus." promptTitle="Unzulässige Eingabe" prompt="Bitte wählen Sie aus dem Drop-Down-Menü aus." sqref="E87" xr:uid="{4396463C-D2FB-4B7A-BE62-37EB43BD6C37}"/>
    <dataValidation type="list" operator="greaterThan" allowBlank="1" showErrorMessage="1" errorTitle="Unzulässige Eingabe!" error="Bitte wählen Sie aus der Drop-Down-Liste aus._x000a__x000a_Please select from the drop-down list._x000a__x000a_Veuillez sélectionner dans la liste déroulante._x000a__x000a_Seleccione de la lista desplegable." sqref="E65" xr:uid="{B5B4F1B4-7EC7-4CA5-8944-1263305A4D1B}">
      <mc:AlternateContent xmlns:x12ac="http://schemas.microsoft.com/office/spreadsheetml/2011/1/ac" xmlns:mc="http://schemas.openxmlformats.org/markup-compatibility/2006">
        <mc:Choice Requires="x12ac">
          <x12ac:list>10," 10,76", 12," 12,76"</x12ac:list>
        </mc:Choice>
        <mc:Fallback>
          <formula1>"10, 10,76, 12, 12,76"</formula1>
        </mc:Fallback>
      </mc:AlternateContent>
    </dataValidation>
    <dataValidation type="decimal" operator="lessThan" allowBlank="1" showInputMessage="1" showErrorMessage="1" error="Maximal zulässiges Flügelgewicht überschritten." sqref="L94 K93" xr:uid="{3CB56E60-9182-44E3-ACB4-C844DCEBB643}">
      <formula1>60</formula1>
    </dataValidation>
    <dataValidation type="list" operator="greaterThan" allowBlank="1" showErrorMessage="1" errorTitle="Unzulässige Eingabe!" error="Bitte wählen Sie aus der Drop-Down-Liste aus._x000a__x000a_Please select from the drop-down list._x000a__x000a_Veuillez sélectionner dans la liste déroulante._x000a__x000a_Seleccione de la lista desplegable." sqref="E63" xr:uid="{2707921A-4FB5-4F98-96FC-3320722286F9}">
      <mc:AlternateContent xmlns:x12ac="http://schemas.microsoft.com/office/spreadsheetml/2011/1/ac" xmlns:mc="http://schemas.openxmlformats.org/markup-compatibility/2006">
        <mc:Choice Requires="x12ac">
          <x12ac:list>8," 8,76", 10," 10,76"</x12ac:list>
        </mc:Choice>
        <mc:Fallback>
          <formula1>"8, 8,76, 10, 10,76"</formula1>
        </mc:Fallback>
      </mc:AlternateContent>
    </dataValidation>
    <dataValidation type="whole" operator="greaterThanOrEqual" allowBlank="1" sqref="E52" xr:uid="{9F950DF6-8A08-40F8-B38E-0132AEEE7EA2}">
      <formula1>0</formula1>
    </dataValidation>
    <dataValidation type="whole" operator="greaterThanOrEqual" allowBlank="1" showErrorMessage="1" sqref="E54" xr:uid="{759F3A92-855C-4DF1-8D68-E9157D65EC9D}">
      <formula1>0</formula1>
    </dataValidation>
    <dataValidation type="whole" operator="greaterThanOrEqual" allowBlank="1" errorTitle="Unzulässige Eingabe!" error="Die Raumhöhe (Oberkante Profil) muss eine ganze Zahl sein (Einheit mm)!" sqref="E50 E44:E48" xr:uid="{09056352-1FDB-4DC9-B2CF-C195336C9C30}">
      <formula1>0</formula1>
    </dataValidation>
    <dataValidation type="whole" operator="greaterThanOrEqual" allowBlank="1" showInputMessage="1" showErrorMessage="1" sqref="E42" xr:uid="{E5D25E52-5E9B-4315-9DD6-9AF1D5C97392}">
      <formula1>0</formula1>
    </dataValidation>
    <dataValidation type="whole" operator="greaterThanOrEqual" allowBlank="1" showErrorMessage="1" errorTitle="Unzulässige Eingabe!" error="Bitte geben Sie eine ganze Zahl größer 0 ein._x000a__x000a_Please enter a whole number greater than 0._x000a__x000a_Veuillez saisir un nombre entier supérieur à 0._x000a__x000a_Ingresa un número entero mayor a 0." sqref="E61" xr:uid="{543F1611-96D3-452E-9936-35AD763CA1A0}">
      <formula1>0</formula1>
    </dataValidation>
    <dataValidation type="whole" operator="greaterThanOrEqual" allowBlank="1" showErrorMessage="1" errorTitle="Unzulässige Eingabe!" error="Bitte geben Sie eine ganze Zahl größer oder gleich 3 ein._x000a__x000a_Please enter a whole number greater than or equal to 3._x000a__x000a_Veuillez saisir un nombre entier supérieur ou égal à 3._x000a__x000a_Ingresa un número entero mayor o igual a 3." sqref="E70:E71" xr:uid="{A764E6C9-4ECA-4ACA-950D-474F5D2EEBDC}">
      <formula1>3</formula1>
    </dataValidation>
    <dataValidation type="whole" operator="lessThanOrEqual" allowBlank="1" showInputMessage="1" showErrorMessage="1" errorTitle="Unzulässige Eingabe!" error="Bitte geben Sie eine ganze Zahl größer 0 (≤ 4996) ein._x000a__x000a_Please enter a whole number greater than 0 (≤ 4996)._x000a__x000a_Veuillez saisir un nombre entier supérieur à 0 (≤ 4996)._x000a__x000a_Ingresa un número entero mayor a 0 (≤ 4996)." sqref="E59" xr:uid="{37B9F226-A624-41B8-B38D-A9F746747910}">
      <formula1>4996</formula1>
    </dataValidation>
    <dataValidation type="whole" operator="greaterThanOrEqual" allowBlank="1" showInputMessage="1" showErrorMessage="1" errorTitle="Unzulässige Eingabe" error="Die Breite für den Griff muss eine ganze Zahl größer gleich Null sein (Einheit mm)." sqref="E69:E71" xr:uid="{70061C20-DB62-43B9-8464-687B16653D8D}">
      <formula1>0</formula1>
    </dataValidation>
    <dataValidation type="decimal" operator="greaterThanOrEqual" allowBlank="1" showErrorMessage="1" errorTitle="Unzulässige Eingabe!" error="Bitte geben Sie eine Dezimalzahl größer oder gleich 0 ein._x000a__x000a_Please enter a decimal number than or equal to 0._x000a__x000a_Veuillez saisir un nombre décimal supérieur ou égal à 0._x000a__x000a_Ingresa un número decimal mayor o igual a 0." sqref="E73" xr:uid="{26F6C16A-A73B-443D-9C46-F17918054A12}">
      <formula1>0</formula1>
    </dataValidation>
    <dataValidation type="whole" operator="greaterThan" allowBlank="1" showErrorMessage="1" errorTitle="Unzulässige Eingabe!" error="Die Raumhöhe (Oberkante Profil) muss eine ganze Zahl sein!" sqref="E64 E62 E74 E66 E72 E53 E51 E49" xr:uid="{E4CB03AE-60DF-4A8B-9EC6-A54118EE66C7}">
      <formula1>0</formula1>
    </dataValidation>
    <dataValidation type="whole" operator="greaterThanOrEqual" allowBlank="1" showInputMessage="1" showErrorMessage="1" errorTitle="Unzulässige Eingabe" error="Bitte geben Sie eine ganze Zahl größer oder gleich 0 ein._x000a__x000a_Please enter a whole number greater than or equal to 0._x000a__x000a_Veuillez saisir un nombre entier supérieur ou égal à 0._x000a__x000a_Ingresa un número entero mayor o igual a 0." sqref="E67:E68" xr:uid="{F0B8A4BB-919D-46BA-AD63-029E4A1E8B61}">
      <formula1>0</formula1>
    </dataValidation>
  </dataValidations>
  <pageMargins left="0.78740157480314965" right="0.78740157480314965" top="0.98425196850393704" bottom="0.98425196850393704" header="0.51181102362204722" footer="0.51181102362204722"/>
  <pageSetup paperSize="9" scale="43" fitToHeight="2" orientation="landscape" r:id="rId1"/>
  <headerFooter alignWithMargins="0">
    <oddHeader>&amp;R&amp;D</oddHeader>
    <oddFooter>&amp;C&amp;P</oddFooter>
  </headerFooter>
  <rowBreaks count="1" manualBreakCount="1">
    <brk id="108" max="16383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38B3528F-86CF-455D-93BF-981B40E694B7}">
            <xm:f>$M$93=Übersetzungstabelle!$A$84</xm:f>
            <x14:dxf>
              <font>
                <color rgb="FF007635"/>
              </font>
              <fill>
                <patternFill>
                  <bgColor rgb="FFFFFFFF"/>
                </patternFill>
              </fill>
            </x14:dxf>
          </x14:cfRule>
          <xm:sqref>K93</xm:sqref>
        </x14:conditionalFormatting>
        <x14:conditionalFormatting xmlns:xm="http://schemas.microsoft.com/office/excel/2006/main">
          <x14:cfRule type="expression" priority="7" id="{962BC081-E4D9-4603-8B42-935DD10B8533}">
            <xm:f>$M$98=Übersetzungstabelle!$A$84</xm:f>
            <x14:dxf>
              <font>
                <color rgb="FF007635"/>
              </font>
              <fill>
                <patternFill>
                  <bgColor rgb="FFFFFFFF"/>
                </patternFill>
              </fill>
            </x14:dxf>
          </x14:cfRule>
          <xm:sqref>K98</xm:sqref>
        </x14:conditionalFormatting>
        <x14:conditionalFormatting xmlns:xm="http://schemas.microsoft.com/office/excel/2006/main">
          <x14:cfRule type="expression" priority="6" id="{3F9F135E-FB83-4CDB-A730-4B7591EDFF6A}">
            <xm:f>$M$102=Übersetzungstabelle!$A$84</xm:f>
            <x14:dxf>
              <font>
                <color rgb="FF007635"/>
              </font>
              <fill>
                <patternFill>
                  <bgColor rgb="FFFFFFFF"/>
                </patternFill>
              </fill>
            </x14:dxf>
          </x14:cfRule>
          <xm:sqref>K102</xm:sqref>
        </x14:conditionalFormatting>
        <x14:conditionalFormatting xmlns:xm="http://schemas.microsoft.com/office/excel/2006/main">
          <x14:cfRule type="containsText" priority="5" operator="containsText" text="Achtung: Sie weichen vom vorgeschlagenen Systemmaß ab, bitte prüfen Sie, ob das System mit dem von Ihnen gewählten Wert realisierbar ist!" id="{125CC49F-BBD5-4922-8DC5-CF7E6DBC8115}">
            <xm:f>NOT(ISERROR(SEARCH("Achtung: Sie weichen vom vorgeschlagenen Systemmaß ab, bitte prüfen Sie, ob das System mit dem von Ihnen gewählten Wert realisierbar ist!",'C:\Austausch\Vitris 2.0\Produktmanagement\0_Produktdaten\Aquant 40\3 Dokumente\6 Profil- und Glasmaßrechner\[20200727_AQ40_Profil-undGlasmaßrechner_Expertenmodus.xlsm]Spritzschutz'!#REF!)))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B130:I131 L130:P131</xm:sqref>
        </x14:conditionalFormatting>
        <x14:conditionalFormatting xmlns:xm="http://schemas.microsoft.com/office/excel/2006/main">
          <x14:cfRule type="containsText" priority="9" operator="containsText" text="Achtung: Die technischen Restriktionen sind nicht erfüllt; bitte verändern Sie Ihre Planung!" id="{66D653E3-173F-4DA8-96F0-57764E8FE981}">
            <xm:f>NOT(ISERROR(SEARCH("Achtung: Die technischen Restriktionen sind nicht erfüllt; bitte verändern Sie Ihre Planung!",'C:\Austausch\Vitris 2.0\Produktmanagement\0_Produktdaten\Aquant 40\3 Dokumente\6 Profil- und Glasmaßrechner\[20200727_AQ40_Profil-undGlasmaßrechner_Expertenmodus.xlsm]Spritzschutz'!#REF!)))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H139:I139 L139:P139</xm:sqref>
        </x14:conditionalFormatting>
        <x14:conditionalFormatting xmlns:xm="http://schemas.microsoft.com/office/excel/2006/main">
          <x14:cfRule type="containsText" priority="1" operator="containsText" id="{D098DA44-5859-42E3-8576-92A0F846FFD9}">
            <xm:f>NOT(ISERROR(SEARCH(Übersetzungstabelle!$A$89,I95)))</xm:f>
            <xm:f>Übersetzungstabelle!$A$89</xm:f>
            <x14:dxf>
              <font>
                <b/>
                <i val="0"/>
                <strike val="0"/>
                <color rgb="FFFF0000"/>
              </font>
              <fill>
                <patternFill>
                  <bgColor rgb="FFFFC7CE"/>
                </patternFill>
              </fill>
            </x14:dxf>
          </x14:cfRule>
          <xm:sqref>I95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errorStyle="warning" allowBlank="1" showErrorMessage="1" errorTitle="Unzulässige Eingabe!" error="Bitte wählen Sie aus der Drop-Down-Liste aus._x000a__x000a_Please select from the drop-down list._x000a__x000a_Veuillez sélectionner dans la liste déroulante._x000a__x000a_Seleccione de la lista desplegable." promptTitle="Unzulässige Eingabe" prompt="Bitte wählen Sie aus dem Drop-Down-Menü aus." xr:uid="{0864EBBC-7EDD-4100-B4DF-C27F1EE5F499}">
          <x14:formula1>
            <xm:f>Übersetzungstabelle!$A$48:$A$49</xm:f>
          </x14:formula1>
          <xm:sqref>E79:E83</xm:sqref>
        </x14:dataValidation>
        <x14:dataValidation type="list" errorStyle="warning" allowBlank="1" showErrorMessage="1" errorTitle="Unzulässige Eingabe!" error="Bitte wählen Sie aus der Drop-Down-Liste aus._x000a__x000a_Please select from the drop-down list._x000a__x000a_Veuillez sélectionner dans la liste déroulante._x000a__x000a_Seleccione de la lista desplegable." promptTitle="Unzulässige Eingabe" prompt="Bitte wählen Sie aus dem Drop-Down-Menü aus." xr:uid="{3985F3B8-943B-47DC-B23B-30AE0258F983}">
          <x14:formula1>
            <xm:f>Übersetzungstabelle!$A$48:$A$49</xm:f>
          </x14:formula1>
          <xm:sqref>E75:E77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7</vt:i4>
      </vt:variant>
    </vt:vector>
  </HeadingPairs>
  <TitlesOfParts>
    <vt:vector size="17" baseType="lpstr">
      <vt:lpstr>Übersetzungstabelle</vt:lpstr>
      <vt:lpstr>Übersicht</vt:lpstr>
      <vt:lpstr>Wand-Decke_1-seitig</vt:lpstr>
      <vt:lpstr>Wand-Decke_2-seitig</vt:lpstr>
      <vt:lpstr>Decke_1-seitig_Festflügel</vt:lpstr>
      <vt:lpstr>Decke_2-seitig_Festflügel</vt:lpstr>
      <vt:lpstr>Wand_mit_Zarge_1-seitig</vt:lpstr>
      <vt:lpstr>Wand-Decke_1-seitig_Schliessk</vt:lpstr>
      <vt:lpstr>Decke_1-seitig_Schliessk</vt:lpstr>
      <vt:lpstr>Stirn_1-seitig_Festflügel</vt:lpstr>
      <vt:lpstr>'Decke_1-seitig_Festflügel'!Drucktitel</vt:lpstr>
      <vt:lpstr>'Decke_1-seitig_Schliessk'!Drucktitel</vt:lpstr>
      <vt:lpstr>'Stirn_1-seitig_Festflügel'!Drucktitel</vt:lpstr>
      <vt:lpstr>Übersicht!Drucktitel</vt:lpstr>
      <vt:lpstr>'Wand_mit_Zarge_1-seitig'!Drucktitel</vt:lpstr>
      <vt:lpstr>'Wand-Decke_1-seitig'!Drucktitel</vt:lpstr>
      <vt:lpstr>'Wand-Decke_1-seitig_Schliessk'!Drucktitel</vt:lpstr>
    </vt:vector>
  </TitlesOfParts>
  <Company>Gebrueder Willach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crmadm</dc:creator>
  <cp:lastModifiedBy>Wirth, Nicola</cp:lastModifiedBy>
  <cp:lastPrinted>2020-10-09T08:43:25Z</cp:lastPrinted>
  <dcterms:created xsi:type="dcterms:W3CDTF">2009-02-13T13:41:21Z</dcterms:created>
  <dcterms:modified xsi:type="dcterms:W3CDTF">2021-09-08T13:44:49Z</dcterms:modified>
</cp:coreProperties>
</file>